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Publications\Environmental_Review\Climate Change and Greenhouse Gases\"/>
    </mc:Choice>
  </mc:AlternateContent>
  <xr:revisionPtr revIDLastSave="0" documentId="13_ncr:1_{EB3C9DE8-B874-44F8-B2EC-2768FE71DC18}" xr6:coauthVersionLast="47" xr6:coauthVersionMax="47" xr10:uidLastSave="{00000000-0000-0000-0000-000000000000}"/>
  <bookViews>
    <workbookView xWindow="-120" yWindow="-120" windowWidth="29040" windowHeight="15840" xr2:uid="{00000000-000D-0000-FFFF-FFFF00000000}"/>
  </bookViews>
  <sheets>
    <sheet name="Dairy" sheetId="1" r:id="rId1"/>
    <sheet name="Poultry" sheetId="5" r:id="rId2"/>
    <sheet name="Swine" sheetId="3" r:id="rId3"/>
    <sheet name="Alfalfa acres" sheetId="7" r:id="rId4"/>
    <sheet name="GWP conversion" sheetId="6" r:id="rId5"/>
    <sheet name="notes" sheetId="8" r:id="rId6"/>
  </sheets>
  <definedNames>
    <definedName name="_xlnm.Print_Area" localSheetId="0">Dairy!$A$1:$Z$54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3" l="1"/>
  <c r="D48" i="5" l="1"/>
  <c r="D47" i="5"/>
  <c r="K4" i="7" l="1"/>
  <c r="L4" i="7" s="1"/>
  <c r="M4" i="7"/>
  <c r="P13" i="3" l="1"/>
  <c r="O13" i="3"/>
  <c r="N13" i="3"/>
  <c r="E40" i="5"/>
  <c r="M12" i="5" l="1"/>
  <c r="L12" i="5"/>
  <c r="D35" i="1" l="1"/>
  <c r="E35" i="1"/>
  <c r="O35" i="1" s="1"/>
  <c r="N13" i="1"/>
  <c r="M50" i="5" l="1"/>
  <c r="L50" i="5"/>
  <c r="I50" i="5"/>
  <c r="H50" i="5"/>
  <c r="M47" i="5"/>
  <c r="L47" i="5"/>
  <c r="M48" i="5"/>
  <c r="L48" i="5"/>
  <c r="E37" i="5"/>
  <c r="D37" i="5"/>
  <c r="M38" i="5"/>
  <c r="L38" i="5"/>
  <c r="I38" i="5"/>
  <c r="H38" i="5"/>
  <c r="M36" i="5"/>
  <c r="L36" i="5"/>
  <c r="I36" i="5"/>
  <c r="H36" i="5"/>
  <c r="H34" i="5"/>
  <c r="D34" i="5"/>
  <c r="D20" i="5"/>
  <c r="D25" i="5" s="1"/>
  <c r="E26" i="5"/>
  <c r="I26" i="5" s="1"/>
  <c r="D26" i="5"/>
  <c r="L26" i="5" s="1"/>
  <c r="I24" i="5"/>
  <c r="M24" i="5" s="1"/>
  <c r="H24" i="5"/>
  <c r="L24" i="5" s="1"/>
  <c r="M23" i="5"/>
  <c r="L23" i="5"/>
  <c r="I23" i="5"/>
  <c r="H23" i="5"/>
  <c r="M22" i="5"/>
  <c r="L22" i="5"/>
  <c r="I22" i="5"/>
  <c r="H22" i="5"/>
  <c r="M21" i="5"/>
  <c r="M35" i="5" s="1"/>
  <c r="L21" i="5"/>
  <c r="L35" i="5" s="1"/>
  <c r="I21" i="5"/>
  <c r="I35" i="5" s="1"/>
  <c r="H21" i="5"/>
  <c r="H35" i="5" s="1"/>
  <c r="H20" i="5"/>
  <c r="E52" i="5"/>
  <c r="I52" i="5" s="1"/>
  <c r="D52" i="5"/>
  <c r="L52" i="5" s="1"/>
  <c r="I40" i="5"/>
  <c r="D40" i="5"/>
  <c r="H40" i="5" s="1"/>
  <c r="E35" i="5"/>
  <c r="D35" i="5"/>
  <c r="E28" i="5"/>
  <c r="I28" i="5" s="1"/>
  <c r="D28" i="5"/>
  <c r="L28" i="5" s="1"/>
  <c r="F57" i="3"/>
  <c r="K57" i="3" s="1"/>
  <c r="E57" i="3"/>
  <c r="O57" i="3" s="1"/>
  <c r="D57" i="3"/>
  <c r="N57" i="3" s="1"/>
  <c r="F58" i="3"/>
  <c r="K58" i="3" s="1"/>
  <c r="E58" i="3"/>
  <c r="J58" i="3" s="1"/>
  <c r="D58" i="3"/>
  <c r="I58" i="3" s="1"/>
  <c r="F47" i="3"/>
  <c r="P47" i="3" s="1"/>
  <c r="E47" i="3"/>
  <c r="J47" i="3" s="1"/>
  <c r="D47" i="3"/>
  <c r="I47" i="3" s="1"/>
  <c r="F36" i="3"/>
  <c r="K36" i="3" s="1"/>
  <c r="E36" i="3"/>
  <c r="J36" i="3" s="1"/>
  <c r="D36" i="3"/>
  <c r="I36" i="3" s="1"/>
  <c r="E31" i="3"/>
  <c r="E45" i="3" s="1"/>
  <c r="F62" i="3"/>
  <c r="P62" i="3" s="1"/>
  <c r="E62" i="3"/>
  <c r="J62" i="3" s="1"/>
  <c r="D62" i="3"/>
  <c r="I62" i="3" s="1"/>
  <c r="P60" i="3"/>
  <c r="O60" i="3"/>
  <c r="N60" i="3"/>
  <c r="K60" i="3"/>
  <c r="J60" i="3"/>
  <c r="I60" i="3"/>
  <c r="F50" i="3"/>
  <c r="P50" i="3" s="1"/>
  <c r="E50" i="3"/>
  <c r="J50" i="3" s="1"/>
  <c r="D50" i="3"/>
  <c r="I50" i="3" s="1"/>
  <c r="P48" i="3"/>
  <c r="O48" i="3"/>
  <c r="N48" i="3"/>
  <c r="K48" i="3"/>
  <c r="J48" i="3"/>
  <c r="I48" i="3"/>
  <c r="P46" i="3"/>
  <c r="N46" i="3"/>
  <c r="K46" i="3"/>
  <c r="I46" i="3"/>
  <c r="F45" i="3"/>
  <c r="D45" i="3"/>
  <c r="K44" i="3"/>
  <c r="J44" i="3"/>
  <c r="I44" i="3"/>
  <c r="F44" i="3"/>
  <c r="E44" i="3"/>
  <c r="D44" i="3"/>
  <c r="F38" i="3"/>
  <c r="K38" i="3" s="1"/>
  <c r="E38" i="3"/>
  <c r="J38" i="3" s="1"/>
  <c r="D38" i="3"/>
  <c r="I38" i="3" s="1"/>
  <c r="P34" i="3"/>
  <c r="O34" i="3"/>
  <c r="N34" i="3"/>
  <c r="K34" i="3"/>
  <c r="J34" i="3"/>
  <c r="I34" i="3"/>
  <c r="P33" i="3"/>
  <c r="O33" i="3"/>
  <c r="N33" i="3"/>
  <c r="K33" i="3"/>
  <c r="J33" i="3"/>
  <c r="I33" i="3"/>
  <c r="P32" i="3"/>
  <c r="O32" i="3"/>
  <c r="N32" i="3"/>
  <c r="K32" i="3"/>
  <c r="J32" i="3"/>
  <c r="I32" i="3"/>
  <c r="P31" i="3"/>
  <c r="P45" i="3" s="1"/>
  <c r="N31" i="3"/>
  <c r="N45" i="3" s="1"/>
  <c r="K31" i="3"/>
  <c r="K45" i="3" s="1"/>
  <c r="I31" i="3"/>
  <c r="I45" i="3" s="1"/>
  <c r="K30" i="3"/>
  <c r="J30" i="3"/>
  <c r="I30" i="3"/>
  <c r="F30" i="3"/>
  <c r="F35" i="3" s="1"/>
  <c r="E30" i="3"/>
  <c r="D30" i="3"/>
  <c r="D35" i="3" s="1"/>
  <c r="P22" i="1"/>
  <c r="O22" i="1"/>
  <c r="N22" i="1"/>
  <c r="K22" i="1"/>
  <c r="J22" i="1"/>
  <c r="I22" i="1"/>
  <c r="P23" i="3"/>
  <c r="O23" i="3"/>
  <c r="N23" i="3"/>
  <c r="K23" i="3"/>
  <c r="J23" i="3"/>
  <c r="I23" i="3"/>
  <c r="K22" i="3"/>
  <c r="J22" i="3"/>
  <c r="I22" i="3"/>
  <c r="F22" i="3"/>
  <c r="E22" i="3"/>
  <c r="D22" i="3"/>
  <c r="D21" i="3"/>
  <c r="P24" i="3"/>
  <c r="O24" i="3"/>
  <c r="N24" i="3"/>
  <c r="K24" i="3"/>
  <c r="J24" i="3"/>
  <c r="I24" i="3"/>
  <c r="F24" i="3"/>
  <c r="E24" i="3"/>
  <c r="D24" i="3"/>
  <c r="F57" i="1"/>
  <c r="P57" i="1" s="1"/>
  <c r="E57" i="1"/>
  <c r="O57" i="1" s="1"/>
  <c r="D57" i="1"/>
  <c r="N57" i="1" s="1"/>
  <c r="F56" i="1"/>
  <c r="K56" i="1" s="1"/>
  <c r="E56" i="1"/>
  <c r="J56" i="1" s="1"/>
  <c r="D56" i="1"/>
  <c r="N56" i="1" s="1"/>
  <c r="P59" i="1"/>
  <c r="O59" i="1"/>
  <c r="N59" i="1"/>
  <c r="K59" i="1"/>
  <c r="J59" i="1"/>
  <c r="I59" i="1"/>
  <c r="O56" i="1"/>
  <c r="F61" i="1"/>
  <c r="P61" i="1" s="1"/>
  <c r="E61" i="1"/>
  <c r="J61" i="1" s="1"/>
  <c r="D61" i="1"/>
  <c r="I61" i="1" s="1"/>
  <c r="P47" i="1"/>
  <c r="O47" i="1"/>
  <c r="N47" i="1"/>
  <c r="K47" i="1"/>
  <c r="J47" i="1"/>
  <c r="I47" i="1"/>
  <c r="D44" i="1"/>
  <c r="E44" i="1"/>
  <c r="F44" i="1"/>
  <c r="P45" i="1"/>
  <c r="O45" i="1"/>
  <c r="N45" i="1"/>
  <c r="K45" i="1"/>
  <c r="J45" i="1"/>
  <c r="I45" i="1"/>
  <c r="P33" i="1"/>
  <c r="O33" i="1"/>
  <c r="P32" i="1"/>
  <c r="O32" i="1"/>
  <c r="P31" i="1"/>
  <c r="O31" i="1"/>
  <c r="P30" i="1"/>
  <c r="P44" i="1" s="1"/>
  <c r="O44" i="1"/>
  <c r="N30" i="1"/>
  <c r="N44" i="1" s="1"/>
  <c r="N33" i="1"/>
  <c r="N32" i="1"/>
  <c r="N31" i="1"/>
  <c r="D46" i="1"/>
  <c r="N46" i="1" s="1"/>
  <c r="K43" i="1"/>
  <c r="J43" i="1"/>
  <c r="I43" i="1"/>
  <c r="F49" i="1"/>
  <c r="P49" i="1" s="1"/>
  <c r="E49" i="1"/>
  <c r="J49" i="1" s="1"/>
  <c r="D49" i="1"/>
  <c r="I49" i="1" s="1"/>
  <c r="F43" i="1"/>
  <c r="D43" i="1"/>
  <c r="D29" i="1"/>
  <c r="D34" i="1" s="1"/>
  <c r="F46" i="1"/>
  <c r="K46" i="1" s="1"/>
  <c r="E46" i="1"/>
  <c r="K33" i="1"/>
  <c r="K32" i="1"/>
  <c r="K31" i="1"/>
  <c r="K30" i="1"/>
  <c r="K44" i="1" s="1"/>
  <c r="J33" i="1"/>
  <c r="J32" i="1"/>
  <c r="J31" i="1"/>
  <c r="J44" i="1"/>
  <c r="I33" i="1"/>
  <c r="I32" i="1"/>
  <c r="I31" i="1"/>
  <c r="I30" i="1"/>
  <c r="I44" i="1" s="1"/>
  <c r="I35" i="1"/>
  <c r="K29" i="1"/>
  <c r="J29" i="1"/>
  <c r="I29" i="1"/>
  <c r="F29" i="1"/>
  <c r="F34" i="1" s="1"/>
  <c r="E29" i="1"/>
  <c r="E34" i="1" s="1"/>
  <c r="F37" i="1"/>
  <c r="K37" i="1" s="1"/>
  <c r="E37" i="1"/>
  <c r="J37" i="1" s="1"/>
  <c r="D37" i="1"/>
  <c r="I37" i="1" s="1"/>
  <c r="F35" i="1"/>
  <c r="K35" i="1" s="1"/>
  <c r="L37" i="5" l="1"/>
  <c r="H37" i="5"/>
  <c r="H39" i="5" s="1"/>
  <c r="M37" i="5"/>
  <c r="I37" i="5"/>
  <c r="P36" i="3"/>
  <c r="I57" i="3"/>
  <c r="H25" i="5"/>
  <c r="M52" i="5"/>
  <c r="H47" i="5"/>
  <c r="I47" i="5"/>
  <c r="H52" i="5"/>
  <c r="D39" i="5"/>
  <c r="D46" i="5" s="1"/>
  <c r="D51" i="5" s="1"/>
  <c r="E35" i="3"/>
  <c r="E37" i="3" s="1"/>
  <c r="E39" i="3" s="1"/>
  <c r="F37" i="3"/>
  <c r="F39" i="3" s="1"/>
  <c r="J31" i="3"/>
  <c r="J45" i="3" s="1"/>
  <c r="J49" i="3" s="1"/>
  <c r="J51" i="3" s="1"/>
  <c r="O31" i="3"/>
  <c r="O45" i="3" s="1"/>
  <c r="I25" i="3"/>
  <c r="I26" i="3" s="1"/>
  <c r="D37" i="3"/>
  <c r="D39" i="3" s="1"/>
  <c r="E49" i="3"/>
  <c r="E51" i="3" s="1"/>
  <c r="P56" i="1"/>
  <c r="D27" i="5"/>
  <c r="D29" i="5" s="1"/>
  <c r="M26" i="5"/>
  <c r="M28" i="5"/>
  <c r="L40" i="5"/>
  <c r="H48" i="5"/>
  <c r="H26" i="5"/>
  <c r="H28" i="5"/>
  <c r="M40" i="5"/>
  <c r="I48" i="5"/>
  <c r="K25" i="3"/>
  <c r="K26" i="3" s="1"/>
  <c r="O36" i="3"/>
  <c r="J57" i="3"/>
  <c r="K62" i="3"/>
  <c r="D25" i="3"/>
  <c r="K50" i="3"/>
  <c r="N38" i="3"/>
  <c r="O58" i="3"/>
  <c r="N62" i="3"/>
  <c r="F49" i="3"/>
  <c r="F51" i="3" s="1"/>
  <c r="E25" i="3"/>
  <c r="E26" i="3" s="1"/>
  <c r="K47" i="3"/>
  <c r="K49" i="3" s="1"/>
  <c r="K35" i="3"/>
  <c r="K37" i="3" s="1"/>
  <c r="K39" i="3" s="1"/>
  <c r="N58" i="3"/>
  <c r="F25" i="3"/>
  <c r="F26" i="3" s="1"/>
  <c r="P57" i="3"/>
  <c r="I56" i="1"/>
  <c r="I57" i="1"/>
  <c r="J57" i="1"/>
  <c r="I35" i="3"/>
  <c r="I37" i="3" s="1"/>
  <c r="I39" i="3" s="1"/>
  <c r="D49" i="3"/>
  <c r="D51" i="3" s="1"/>
  <c r="O38" i="3"/>
  <c r="N47" i="3"/>
  <c r="I49" i="3"/>
  <c r="I51" i="3" s="1"/>
  <c r="N50" i="3"/>
  <c r="N36" i="3"/>
  <c r="P38" i="3"/>
  <c r="O47" i="3"/>
  <c r="O50" i="3"/>
  <c r="P58" i="3"/>
  <c r="O62" i="3"/>
  <c r="J25" i="3"/>
  <c r="J26" i="3" s="1"/>
  <c r="K57" i="1"/>
  <c r="K61" i="1"/>
  <c r="N61" i="1"/>
  <c r="F48" i="1"/>
  <c r="F50" i="1" s="1"/>
  <c r="O61" i="1"/>
  <c r="F36" i="1"/>
  <c r="F38" i="1" s="1"/>
  <c r="K49" i="1"/>
  <c r="P37" i="1"/>
  <c r="N49" i="1"/>
  <c r="E48" i="1"/>
  <c r="E50" i="1" s="1"/>
  <c r="N35" i="1"/>
  <c r="P35" i="1"/>
  <c r="O49" i="1"/>
  <c r="K48" i="1"/>
  <c r="N37" i="1"/>
  <c r="O37" i="1"/>
  <c r="I46" i="1"/>
  <c r="I48" i="1" s="1"/>
  <c r="I50" i="1" s="1"/>
  <c r="O46" i="1"/>
  <c r="J46" i="1"/>
  <c r="J48" i="1" s="1"/>
  <c r="J50" i="1" s="1"/>
  <c r="P46" i="1"/>
  <c r="D48" i="1"/>
  <c r="D50" i="1" s="1"/>
  <c r="J34" i="1"/>
  <c r="I34" i="1"/>
  <c r="I36" i="1" s="1"/>
  <c r="I38" i="1" s="1"/>
  <c r="K34" i="1"/>
  <c r="K36" i="1" s="1"/>
  <c r="K38" i="1" s="1"/>
  <c r="E36" i="1"/>
  <c r="E38" i="1" s="1"/>
  <c r="D36" i="1"/>
  <c r="D38" i="1" s="1"/>
  <c r="D39" i="1" s="1"/>
  <c r="J35" i="1"/>
  <c r="F56" i="3" l="1"/>
  <c r="F61" i="3" s="1"/>
  <c r="F63" i="3" s="1"/>
  <c r="L25" i="3"/>
  <c r="D41" i="5"/>
  <c r="G25" i="3"/>
  <c r="J35" i="3"/>
  <c r="J37" i="3" s="1"/>
  <c r="J39" i="3" s="1"/>
  <c r="L39" i="3" s="1"/>
  <c r="H41" i="5"/>
  <c r="H27" i="5"/>
  <c r="H29" i="5" s="1"/>
  <c r="D53" i="5"/>
  <c r="H46" i="5"/>
  <c r="K51" i="3"/>
  <c r="L51" i="3" s="1"/>
  <c r="D56" i="3"/>
  <c r="D61" i="3" s="1"/>
  <c r="D63" i="3" s="1"/>
  <c r="G39" i="3"/>
  <c r="K56" i="3"/>
  <c r="K61" i="3" s="1"/>
  <c r="K63" i="3" s="1"/>
  <c r="K50" i="1"/>
  <c r="L50" i="1" s="1"/>
  <c r="E56" i="3"/>
  <c r="E61" i="3" s="1"/>
  <c r="E63" i="3" s="1"/>
  <c r="G51" i="3"/>
  <c r="J56" i="3"/>
  <c r="J61" i="3" s="1"/>
  <c r="J63" i="3" s="1"/>
  <c r="I56" i="3"/>
  <c r="I61" i="3" s="1"/>
  <c r="I63" i="3" s="1"/>
  <c r="F55" i="1"/>
  <c r="F60" i="1" s="1"/>
  <c r="F62" i="1" s="1"/>
  <c r="E55" i="1"/>
  <c r="E60" i="1" s="1"/>
  <c r="E62" i="1" s="1"/>
  <c r="D55" i="1"/>
  <c r="D60" i="1" s="1"/>
  <c r="D62" i="1" s="1"/>
  <c r="J55" i="1"/>
  <c r="J60" i="1" s="1"/>
  <c r="J62" i="1" s="1"/>
  <c r="I55" i="1"/>
  <c r="I60" i="1" s="1"/>
  <c r="I62" i="1" s="1"/>
  <c r="K55" i="1"/>
  <c r="K60" i="1" s="1"/>
  <c r="K62" i="1" s="1"/>
  <c r="G50" i="1"/>
  <c r="G38" i="1"/>
  <c r="J36" i="1"/>
  <c r="J38" i="1" s="1"/>
  <c r="H51" i="5" l="1"/>
  <c r="G63" i="3"/>
  <c r="L63" i="3"/>
  <c r="G62" i="1"/>
  <c r="L62" i="1"/>
  <c r="L38" i="1"/>
  <c r="H53" i="5" l="1"/>
  <c r="H13" i="5"/>
  <c r="G13" i="3"/>
  <c r="L13" i="3"/>
  <c r="L34" i="5" l="1"/>
  <c r="L39" i="5" s="1"/>
  <c r="L20" i="5"/>
  <c r="L25" i="5" s="1"/>
  <c r="L27" i="5" s="1"/>
  <c r="L29" i="5" s="1"/>
  <c r="I20" i="5"/>
  <c r="I25" i="5" s="1"/>
  <c r="I27" i="5" s="1"/>
  <c r="I29" i="5" s="1"/>
  <c r="I34" i="5"/>
  <c r="E34" i="5"/>
  <c r="E39" i="5" s="1"/>
  <c r="E20" i="5"/>
  <c r="E25" i="5" s="1"/>
  <c r="E27" i="5" s="1"/>
  <c r="E29" i="5" s="1"/>
  <c r="O22" i="3"/>
  <c r="O25" i="3" s="1"/>
  <c r="O26" i="3" s="1"/>
  <c r="O30" i="3"/>
  <c r="O35" i="3" s="1"/>
  <c r="O37" i="3" s="1"/>
  <c r="O39" i="3" s="1"/>
  <c r="O44" i="3"/>
  <c r="P22" i="3"/>
  <c r="P25" i="3" s="1"/>
  <c r="P26" i="3" s="1"/>
  <c r="P30" i="3"/>
  <c r="P35" i="3" s="1"/>
  <c r="P37" i="3" s="1"/>
  <c r="P39" i="3" s="1"/>
  <c r="P44" i="3"/>
  <c r="N22" i="3"/>
  <c r="N25" i="3" s="1"/>
  <c r="N26" i="3" s="1"/>
  <c r="N44" i="3"/>
  <c r="N49" i="3" s="1"/>
  <c r="N30" i="3"/>
  <c r="N35" i="3" s="1"/>
  <c r="N37" i="3" s="1"/>
  <c r="N39" i="3" s="1"/>
  <c r="H4" i="7"/>
  <c r="H7" i="7" s="1"/>
  <c r="D4" i="7"/>
  <c r="G7" i="7"/>
  <c r="E7" i="7"/>
  <c r="M5" i="7"/>
  <c r="M7" i="7" s="1"/>
  <c r="L5" i="7"/>
  <c r="K5" i="7"/>
  <c r="K7" i="7" s="1"/>
  <c r="I5" i="7"/>
  <c r="I7" i="7" s="1"/>
  <c r="H5" i="7"/>
  <c r="G5" i="7"/>
  <c r="E5" i="7"/>
  <c r="C7" i="7" s="1"/>
  <c r="D5" i="7"/>
  <c r="F29" i="5" l="1"/>
  <c r="I39" i="5"/>
  <c r="I41" i="5" s="1"/>
  <c r="E41" i="5"/>
  <c r="J29" i="5"/>
  <c r="M34" i="5"/>
  <c r="M39" i="5" s="1"/>
  <c r="M20" i="5"/>
  <c r="M25" i="5" s="1"/>
  <c r="M27" i="5" s="1"/>
  <c r="M29" i="5" s="1"/>
  <c r="N29" i="5" s="1"/>
  <c r="L41" i="5"/>
  <c r="Q25" i="3"/>
  <c r="O49" i="3"/>
  <c r="O51" i="3" s="1"/>
  <c r="N56" i="3"/>
  <c r="N61" i="3" s="1"/>
  <c r="N63" i="3" s="1"/>
  <c r="N51" i="3"/>
  <c r="P49" i="3"/>
  <c r="P51" i="3" s="1"/>
  <c r="Q39" i="3"/>
  <c r="N29" i="1"/>
  <c r="N34" i="1" s="1"/>
  <c r="N36" i="1" s="1"/>
  <c r="N38" i="1" s="1"/>
  <c r="N43" i="1"/>
  <c r="L7" i="7"/>
  <c r="D7" i="7"/>
  <c r="B5" i="6"/>
  <c r="B4" i="6"/>
  <c r="K14" i="1"/>
  <c r="P14" i="1" s="1"/>
  <c r="P56" i="3" l="1"/>
  <c r="P61" i="3" s="1"/>
  <c r="P63" i="3" s="1"/>
  <c r="O56" i="3"/>
  <c r="O61" i="3" s="1"/>
  <c r="O63" i="3" s="1"/>
  <c r="I46" i="5"/>
  <c r="I51" i="5" s="1"/>
  <c r="I53" i="5" s="1"/>
  <c r="J53" i="5" s="1"/>
  <c r="J41" i="5"/>
  <c r="F41" i="5"/>
  <c r="L46" i="5"/>
  <c r="L51" i="5" s="1"/>
  <c r="L53" i="5" s="1"/>
  <c r="M41" i="5"/>
  <c r="N41" i="5" s="1"/>
  <c r="E46" i="5"/>
  <c r="E51" i="5" s="1"/>
  <c r="E53" i="5" s="1"/>
  <c r="Q51" i="3"/>
  <c r="N48" i="1"/>
  <c r="N50" i="1" s="1"/>
  <c r="J23" i="1"/>
  <c r="J21" i="1"/>
  <c r="L13" i="1"/>
  <c r="P13" i="1"/>
  <c r="P15" i="1" s="1"/>
  <c r="O13" i="1"/>
  <c r="J15" i="1"/>
  <c r="Q63" i="3" l="1"/>
  <c r="M46" i="5"/>
  <c r="M51" i="5" s="1"/>
  <c r="M53" i="5" s="1"/>
  <c r="F53" i="5"/>
  <c r="N55" i="1"/>
  <c r="N60" i="1" s="1"/>
  <c r="N62" i="1" s="1"/>
  <c r="O29" i="1"/>
  <c r="O34" i="1" s="1"/>
  <c r="O36" i="1" s="1"/>
  <c r="O38" i="1" s="1"/>
  <c r="O43" i="1"/>
  <c r="P29" i="1"/>
  <c r="P34" i="1" s="1"/>
  <c r="P36" i="1" s="1"/>
  <c r="P38" i="1" s="1"/>
  <c r="P43" i="1"/>
  <c r="J24" i="1"/>
  <c r="Q13" i="1"/>
  <c r="N53" i="5" l="1"/>
  <c r="P48" i="1"/>
  <c r="P50" i="1" s="1"/>
  <c r="O48" i="1"/>
  <c r="O50" i="1" s="1"/>
  <c r="Q38" i="1"/>
  <c r="E23" i="1"/>
  <c r="E21" i="1"/>
  <c r="J20" i="1"/>
  <c r="E20" i="1"/>
  <c r="G13" i="1"/>
  <c r="E15" i="1"/>
  <c r="D15" i="1"/>
  <c r="Q50" i="1" l="1"/>
  <c r="P55" i="1"/>
  <c r="P60" i="1" s="1"/>
  <c r="P62" i="1" s="1"/>
  <c r="O55" i="1"/>
  <c r="O60" i="1" s="1"/>
  <c r="O62" i="1" s="1"/>
  <c r="E24" i="1"/>
  <c r="N12" i="5"/>
  <c r="D14" i="5"/>
  <c r="M13" i="5"/>
  <c r="M14" i="5" s="1"/>
  <c r="L13" i="5"/>
  <c r="L14" i="5" s="1"/>
  <c r="I13" i="5"/>
  <c r="H14" i="5"/>
  <c r="F12" i="5"/>
  <c r="M11" i="5"/>
  <c r="L11" i="5"/>
  <c r="I11" i="5"/>
  <c r="H11" i="5"/>
  <c r="Q62" i="1" l="1"/>
  <c r="D30" i="5"/>
  <c r="H30" i="5"/>
  <c r="E30" i="5"/>
  <c r="I30" i="5"/>
  <c r="L30" i="5"/>
  <c r="M30" i="5"/>
  <c r="D42" i="5"/>
  <c r="H42" i="5"/>
  <c r="D54" i="5"/>
  <c r="H54" i="5"/>
  <c r="I54" i="5"/>
  <c r="L42" i="5"/>
  <c r="I42" i="5"/>
  <c r="E42" i="5"/>
  <c r="L54" i="5"/>
  <c r="E54" i="5"/>
  <c r="M42" i="5"/>
  <c r="M54" i="5"/>
  <c r="I14" i="5"/>
  <c r="J14" i="5" s="1"/>
  <c r="N14" i="5"/>
  <c r="J12" i="5"/>
  <c r="E14" i="5"/>
  <c r="F14" i="5" s="1"/>
  <c r="Q21" i="3"/>
  <c r="L21" i="3"/>
  <c r="G21" i="3"/>
  <c r="F21" i="3"/>
  <c r="E21" i="3"/>
  <c r="F15" i="3"/>
  <c r="E15" i="3"/>
  <c r="D15" i="3"/>
  <c r="P14" i="3"/>
  <c r="P15" i="3" s="1"/>
  <c r="O14" i="3"/>
  <c r="O15" i="3" s="1"/>
  <c r="N14" i="3"/>
  <c r="N15" i="3" s="1"/>
  <c r="K14" i="3"/>
  <c r="K15" i="3" s="1"/>
  <c r="J14" i="3"/>
  <c r="J15" i="3" s="1"/>
  <c r="I14" i="3"/>
  <c r="I15" i="3" s="1"/>
  <c r="Q13" i="3"/>
  <c r="P12" i="3"/>
  <c r="P21" i="3" s="1"/>
  <c r="O12" i="3"/>
  <c r="O21" i="3" s="1"/>
  <c r="N12" i="3"/>
  <c r="N21" i="3" s="1"/>
  <c r="K21" i="3"/>
  <c r="J12" i="3"/>
  <c r="J21" i="3" s="1"/>
  <c r="I12" i="3"/>
  <c r="I21" i="3" s="1"/>
  <c r="D26" i="3"/>
  <c r="N54" i="5" l="1"/>
  <c r="N6" i="5" s="1"/>
  <c r="F42" i="5"/>
  <c r="F5" i="5" s="1"/>
  <c r="N42" i="5"/>
  <c r="N5" i="5" s="1"/>
  <c r="J42" i="5"/>
  <c r="J5" i="5" s="1"/>
  <c r="J30" i="5"/>
  <c r="J4" i="5" s="1"/>
  <c r="J54" i="5"/>
  <c r="J6" i="5" s="1"/>
  <c r="F54" i="5"/>
  <c r="F6" i="5" s="1"/>
  <c r="N30" i="5"/>
  <c r="N4" i="5" s="1"/>
  <c r="F30" i="5"/>
  <c r="F4" i="5" s="1"/>
  <c r="D40" i="3"/>
  <c r="J40" i="3"/>
  <c r="E40" i="3"/>
  <c r="K40" i="3"/>
  <c r="I40" i="3"/>
  <c r="F40" i="3"/>
  <c r="O40" i="3"/>
  <c r="N40" i="3"/>
  <c r="P40" i="3"/>
  <c r="E52" i="3"/>
  <c r="F64" i="3"/>
  <c r="J52" i="3"/>
  <c r="D52" i="3"/>
  <c r="F52" i="3"/>
  <c r="I52" i="3"/>
  <c r="K64" i="3"/>
  <c r="I64" i="3"/>
  <c r="D64" i="3"/>
  <c r="J64" i="3"/>
  <c r="E64" i="3"/>
  <c r="K52" i="3"/>
  <c r="N52" i="3"/>
  <c r="P52" i="3"/>
  <c r="O64" i="3"/>
  <c r="N64" i="3"/>
  <c r="O52" i="3"/>
  <c r="P64" i="3"/>
  <c r="L15" i="3"/>
  <c r="G15" i="3"/>
  <c r="Q15" i="3"/>
  <c r="F8" i="5" l="1"/>
  <c r="N8" i="5"/>
  <c r="J8" i="5"/>
  <c r="L52" i="3"/>
  <c r="L6" i="3" s="1"/>
  <c r="Q40" i="3"/>
  <c r="Q5" i="3" s="1"/>
  <c r="G26" i="3"/>
  <c r="G4" i="3" s="1"/>
  <c r="Q26" i="3"/>
  <c r="Q4" i="3" s="1"/>
  <c r="L40" i="3"/>
  <c r="L5" i="3" s="1"/>
  <c r="G40" i="3"/>
  <c r="G5" i="3" s="1"/>
  <c r="G64" i="3"/>
  <c r="G7" i="3" s="1"/>
  <c r="Q52" i="3"/>
  <c r="Q6" i="3" s="1"/>
  <c r="G52" i="3"/>
  <c r="G6" i="3" s="1"/>
  <c r="Q64" i="3"/>
  <c r="Q7" i="3" s="1"/>
  <c r="L64" i="3"/>
  <c r="L7" i="3" s="1"/>
  <c r="L26" i="3"/>
  <c r="L4" i="3" s="1"/>
  <c r="G9" i="3" l="1"/>
  <c r="L9" i="3"/>
  <c r="Q9" i="3"/>
  <c r="F63" i="1"/>
  <c r="E63" i="1"/>
  <c r="J63" i="1"/>
  <c r="K63" i="1"/>
  <c r="I63" i="1"/>
  <c r="D63" i="1"/>
  <c r="N63" i="1"/>
  <c r="P63" i="1"/>
  <c r="O63" i="1"/>
  <c r="F51" i="1"/>
  <c r="I51" i="1"/>
  <c r="K51" i="1"/>
  <c r="E51" i="1"/>
  <c r="J51" i="1"/>
  <c r="D51" i="1"/>
  <c r="N51" i="1"/>
  <c r="O51" i="1"/>
  <c r="P51" i="1"/>
  <c r="F39" i="1"/>
  <c r="I39" i="1"/>
  <c r="E39" i="1"/>
  <c r="K39" i="1"/>
  <c r="J39" i="1"/>
  <c r="N39" i="1"/>
  <c r="J25" i="1"/>
  <c r="O39" i="1"/>
  <c r="P39" i="1"/>
  <c r="E25" i="1"/>
  <c r="P23" i="1"/>
  <c r="P21" i="1"/>
  <c r="O23" i="1"/>
  <c r="N23" i="1"/>
  <c r="F20" i="1"/>
  <c r="G20" i="1"/>
  <c r="I20" i="1"/>
  <c r="K20" i="1"/>
  <c r="L20" i="1"/>
  <c r="N20" i="1"/>
  <c r="O20" i="1"/>
  <c r="P20" i="1"/>
  <c r="Q20" i="1"/>
  <c r="D20" i="1"/>
  <c r="O21" i="1"/>
  <c r="N21" i="1"/>
  <c r="F23" i="1"/>
  <c r="D23" i="1"/>
  <c r="F21" i="1"/>
  <c r="F15" i="1"/>
  <c r="G15" i="1" s="1"/>
  <c r="K15" i="1"/>
  <c r="I15" i="1"/>
  <c r="K21" i="1"/>
  <c r="I21" i="1"/>
  <c r="K23" i="1"/>
  <c r="I23" i="1"/>
  <c r="Q63" i="1" l="1"/>
  <c r="Q7" i="1" s="1"/>
  <c r="G63" i="1"/>
  <c r="G7" i="1" s="1"/>
  <c r="L63" i="1"/>
  <c r="L7" i="1" s="1"/>
  <c r="Q51" i="1"/>
  <c r="Q6" i="1" s="1"/>
  <c r="G51" i="1"/>
  <c r="G6" i="1" s="1"/>
  <c r="L51" i="1"/>
  <c r="L6" i="1" s="1"/>
  <c r="Q39" i="1"/>
  <c r="Q5" i="1" s="1"/>
  <c r="L39" i="1"/>
  <c r="L5" i="1" s="1"/>
  <c r="G39" i="1"/>
  <c r="G5" i="1" s="1"/>
  <c r="L15" i="1"/>
  <c r="D21" i="1"/>
  <c r="F24" i="1"/>
  <c r="F25" i="1" s="1"/>
  <c r="O24" i="1"/>
  <c r="O25" i="1" s="1"/>
  <c r="O15" i="1"/>
  <c r="P24" i="1"/>
  <c r="P25" i="1" s="1"/>
  <c r="N24" i="1"/>
  <c r="N25" i="1" s="1"/>
  <c r="N15" i="1"/>
  <c r="K24" i="1"/>
  <c r="K25" i="1" s="1"/>
  <c r="I24" i="1"/>
  <c r="Q15" i="1" l="1"/>
  <c r="L24" i="1"/>
  <c r="I25" i="1"/>
  <c r="L25" i="1" s="1"/>
  <c r="L4" i="1" s="1"/>
  <c r="L9" i="1" s="1"/>
  <c r="D24" i="1"/>
  <c r="Q25" i="1"/>
  <c r="Q4" i="1" s="1"/>
  <c r="Q24" i="1"/>
  <c r="Q9" i="1" l="1"/>
  <c r="D25" i="1"/>
  <c r="G25" i="1" s="1"/>
  <c r="G4" i="1" s="1"/>
  <c r="G9" i="1" s="1"/>
  <c r="G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Grosenheider, Kim</author>
    <author>Ness, Jenna</author>
    <author>tc={855F97A3-A9C4-43DC-9ECF-BF6F1A6F07A1}</author>
    <author>EU01228273</author>
  </authors>
  <commentList>
    <comment ref="G9" authorId="0" shapeId="0" xr:uid="{00000000-0006-0000-0000-000001000000}">
      <text>
        <r>
          <rPr>
            <b/>
            <sz val="9"/>
            <color indexed="81"/>
            <rFont val="Tahoma"/>
            <family val="2"/>
          </rPr>
          <t>EXISTING EMISSIONS</t>
        </r>
        <r>
          <rPr>
            <sz val="9"/>
            <color indexed="81"/>
            <rFont val="Tahoma"/>
            <family val="2"/>
          </rPr>
          <t xml:space="preserve">
</t>
        </r>
      </text>
    </comment>
    <comment ref="L9" authorId="0" shapeId="0" xr:uid="{00000000-0006-0000-0000-000002000000}">
      <text>
        <r>
          <rPr>
            <b/>
            <sz val="9"/>
            <color indexed="81"/>
            <rFont val="Tahoma"/>
            <family val="2"/>
          </rPr>
          <t>PROJECT EMISSIONS</t>
        </r>
        <r>
          <rPr>
            <sz val="9"/>
            <color indexed="81"/>
            <rFont val="Tahoma"/>
            <family val="2"/>
          </rPr>
          <t xml:space="preserve">
</t>
        </r>
      </text>
    </comment>
    <comment ref="Q9" authorId="1" shapeId="0" xr:uid="{00000000-0006-0000-0000-000003000000}">
      <text>
        <r>
          <rPr>
            <b/>
            <sz val="9"/>
            <color indexed="81"/>
            <rFont val="Tahoma"/>
            <family val="2"/>
          </rPr>
          <t>TOTAL EMISSIONS</t>
        </r>
      </text>
    </comment>
    <comment ref="D13" authorId="0" shapeId="0" xr:uid="{00000000-0006-0000-0000-000004000000}">
      <text>
        <r>
          <rPr>
            <sz val="9"/>
            <color indexed="81"/>
            <rFont val="Tahoma"/>
            <family val="2"/>
          </rPr>
          <t>Enter number of animals for the existing facility here. If a new facility, type 0.</t>
        </r>
      </text>
    </comment>
    <comment ref="E13" authorId="0" shapeId="0" xr:uid="{00000000-0006-0000-0000-000005000000}">
      <text>
        <r>
          <rPr>
            <sz val="9"/>
            <color indexed="81"/>
            <rFont val="Tahoma"/>
            <family val="2"/>
          </rPr>
          <t>Enter number of animals for the existing facility here. If a new facility, type 0.</t>
        </r>
      </text>
    </comment>
    <comment ref="F13" authorId="0" shapeId="0" xr:uid="{00000000-0006-0000-0000-000006000000}">
      <text>
        <r>
          <rPr>
            <sz val="9"/>
            <color indexed="81"/>
            <rFont val="Tahoma"/>
            <family val="2"/>
          </rPr>
          <t>Enter number of animals for the existing facility here. If a new facility, type 0.</t>
        </r>
      </text>
    </comment>
    <comment ref="I13" authorId="0" shapeId="0" xr:uid="{00000000-0006-0000-0000-000007000000}">
      <text>
        <r>
          <rPr>
            <sz val="9"/>
            <color indexed="81"/>
            <rFont val="Tahoma"/>
            <family val="2"/>
          </rPr>
          <t xml:space="preserve">Enter the number of animals for the project here.
</t>
        </r>
      </text>
    </comment>
    <comment ref="J13" authorId="0" shapeId="0" xr:uid="{00000000-0006-0000-0000-000008000000}">
      <text>
        <r>
          <rPr>
            <sz val="9"/>
            <color indexed="81"/>
            <rFont val="Tahoma"/>
            <family val="2"/>
          </rPr>
          <t>Enter the number of animals for the project here.</t>
        </r>
      </text>
    </comment>
    <comment ref="K13" authorId="0" shapeId="0" xr:uid="{00000000-0006-0000-0000-000009000000}">
      <text>
        <r>
          <rPr>
            <sz val="9"/>
            <color indexed="81"/>
            <rFont val="Tahoma"/>
            <family val="2"/>
          </rPr>
          <t>Enter the number of animals for the project here.</t>
        </r>
      </text>
    </comment>
    <comment ref="N13" authorId="1" shapeId="0" xr:uid="{00000000-0006-0000-0000-00000A000000}">
      <text>
        <r>
          <rPr>
            <sz val="9"/>
            <color indexed="81"/>
            <rFont val="Tahoma"/>
            <family val="2"/>
          </rPr>
          <t>Note: these values will add up automatically.</t>
        </r>
      </text>
    </comment>
    <comment ref="O13" authorId="0" shapeId="0" xr:uid="{00000000-0006-0000-0000-00000B000000}">
      <text>
        <r>
          <rPr>
            <sz val="9"/>
            <color indexed="81"/>
            <rFont val="Tahoma"/>
            <family val="2"/>
          </rPr>
          <t>Note: these values will add up automatically.</t>
        </r>
      </text>
    </comment>
    <comment ref="P13" authorId="0" shapeId="0" xr:uid="{00000000-0006-0000-0000-00000C000000}">
      <text>
        <r>
          <rPr>
            <sz val="9"/>
            <color indexed="81"/>
            <rFont val="Tahoma"/>
            <family val="2"/>
          </rPr>
          <t>Note: these values will add up automatically.</t>
        </r>
      </text>
    </comment>
    <comment ref="F14" authorId="0" shapeId="0" xr:uid="{00000000-0006-0000-0000-00000D000000}">
      <text>
        <r>
          <rPr>
            <sz val="9"/>
            <color indexed="81"/>
            <rFont val="Tahoma"/>
            <family val="2"/>
          </rPr>
          <t xml:space="preserve">Enter 1.0 for Jersey Bred or 1.4 for Holstein Bred.
</t>
        </r>
      </text>
    </comment>
    <comment ref="K14" authorId="0" shapeId="0" xr:uid="{00000000-0006-0000-0000-00000E000000}">
      <text>
        <r>
          <rPr>
            <sz val="9"/>
            <color indexed="81"/>
            <rFont val="Tahoma"/>
            <family val="2"/>
          </rPr>
          <t>Enter 1.0 for Jersey Bred or 1.4 for Holstein Bred.</t>
        </r>
      </text>
    </comment>
    <comment ref="D21" authorId="0" shapeId="0" xr:uid="{00000000-0006-0000-0000-00000F000000}">
      <text>
        <r>
          <rPr>
            <sz val="9"/>
            <color indexed="81"/>
            <rFont val="Tahoma"/>
            <family val="2"/>
          </rPr>
          <t>Note: these values will auto populate.</t>
        </r>
      </text>
    </comment>
    <comment ref="E21" authorId="0" shapeId="0" xr:uid="{00000000-0006-0000-0000-000010000000}">
      <text>
        <r>
          <rPr>
            <sz val="9"/>
            <color indexed="81"/>
            <rFont val="Tahoma"/>
            <family val="2"/>
          </rPr>
          <t>Note: these values will auto populate.</t>
        </r>
      </text>
    </comment>
    <comment ref="F21" authorId="1" shapeId="0" xr:uid="{00000000-0006-0000-0000-000011000000}">
      <text>
        <r>
          <rPr>
            <sz val="9"/>
            <color indexed="81"/>
            <rFont val="Tahoma"/>
            <family val="2"/>
          </rPr>
          <t>Note: these values will auto populate.</t>
        </r>
      </text>
    </comment>
    <comment ref="I21" authorId="0" shapeId="0" xr:uid="{00000000-0006-0000-0000-000012000000}">
      <text>
        <r>
          <rPr>
            <sz val="9"/>
            <color indexed="81"/>
            <rFont val="Tahoma"/>
            <family val="2"/>
          </rPr>
          <t>Note: these values will auto populate.</t>
        </r>
      </text>
    </comment>
    <comment ref="J21" authorId="0" shapeId="0" xr:uid="{00000000-0006-0000-0000-000013000000}">
      <text>
        <r>
          <rPr>
            <sz val="9"/>
            <color indexed="81"/>
            <rFont val="Tahoma"/>
            <family val="2"/>
          </rPr>
          <t>Note: these values will auto populate.</t>
        </r>
      </text>
    </comment>
    <comment ref="K21" authorId="0" shapeId="0" xr:uid="{00000000-0006-0000-0000-000014000000}">
      <text>
        <r>
          <rPr>
            <sz val="9"/>
            <color indexed="81"/>
            <rFont val="Tahoma"/>
            <family val="2"/>
          </rPr>
          <t>Note: these values will auto populate.</t>
        </r>
      </text>
    </comment>
    <comment ref="N21" authorId="0" shapeId="0" xr:uid="{00000000-0006-0000-0000-000015000000}">
      <text>
        <r>
          <rPr>
            <sz val="9"/>
            <color indexed="81"/>
            <rFont val="Tahoma"/>
            <family val="2"/>
          </rPr>
          <t>Note: these values will auto populate.</t>
        </r>
      </text>
    </comment>
    <comment ref="O21" authorId="0" shapeId="0" xr:uid="{00000000-0006-0000-0000-000016000000}">
      <text>
        <r>
          <rPr>
            <sz val="9"/>
            <color indexed="81"/>
            <rFont val="Tahoma"/>
            <family val="2"/>
          </rPr>
          <t>Note: these values will auto populate.</t>
        </r>
      </text>
    </comment>
    <comment ref="P21" authorId="0" shapeId="0" xr:uid="{00000000-0006-0000-0000-000017000000}">
      <text>
        <r>
          <rPr>
            <sz val="9"/>
            <color indexed="81"/>
            <rFont val="Tahoma"/>
            <family val="2"/>
          </rPr>
          <t>Note: these values will auto populate.</t>
        </r>
      </text>
    </comment>
    <comment ref="B22" authorId="1" shapeId="0" xr:uid="{00000000-0006-0000-0000-000018000000}">
      <text>
        <r>
          <rPr>
            <sz val="9"/>
            <color indexed="81"/>
            <rFont val="Tahoma"/>
            <family val="2"/>
          </rPr>
          <t>Note: Do not change the emission factor in this row.</t>
        </r>
      </text>
    </comment>
    <comment ref="E22" authorId="2" shapeId="0" xr:uid="{855F97A3-A9C4-43DC-9ECF-BF6F1A6F07A1}">
      <text>
        <t>[Threaded comment]
Your version of Excel allows you to read this threaded comment; however, any edits to it will get removed if the file is opened in a newer version of Excel. Learn more: https://go.microsoft.com/fwlink/?linkid=870924
Comment:
    Is this an average of the choices from the table A-149? If so, should be 54
"Heifer" is not listed, just "Replacements: 7-11 months" (factor 43) and "Replacements: 12-23 months" (factor 65)
43+65=108; 108/2=54</t>
      </text>
    </comment>
    <comment ref="S22" authorId="1" shapeId="0" xr:uid="{00000000-0006-0000-0000-000019000000}">
      <text>
        <r>
          <rPr>
            <sz val="11"/>
            <color indexed="81"/>
            <rFont val="Tahoma"/>
            <family val="2"/>
          </rPr>
          <t>Heifer is calculated based on weighted average of month categories, e.g. 43*5 (months in that category) + 65*12. Total / 17 (total months) for average</t>
        </r>
      </text>
    </comment>
    <comment ref="D30" authorId="0" shapeId="0" xr:uid="{00000000-0006-0000-0000-00001A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E30" authorId="0" shapeId="0" xr:uid="{00000000-0006-0000-0000-00001B000000}">
      <text>
        <r>
          <rPr>
            <sz val="9"/>
            <color indexed="81"/>
            <rFont val="Tahoma"/>
            <family val="2"/>
          </rPr>
          <t>Note:  You may either use this default value or enter site-specific animal</t>
        </r>
        <r>
          <rPr>
            <b/>
            <sz val="9"/>
            <color indexed="81"/>
            <rFont val="Tahoma"/>
            <family val="2"/>
          </rPr>
          <t xml:space="preserve"> </t>
        </r>
        <r>
          <rPr>
            <b/>
            <u/>
            <sz val="9"/>
            <color indexed="81"/>
            <rFont val="Tahoma"/>
            <family val="2"/>
          </rPr>
          <t>liveweight in kg</t>
        </r>
        <r>
          <rPr>
            <sz val="9"/>
            <color indexed="81"/>
            <rFont val="Tahoma"/>
            <family val="2"/>
          </rPr>
          <t>. To convert from pounts to kilograms divide by 2.205.</t>
        </r>
      </text>
    </comment>
    <comment ref="F30" authorId="0" shapeId="0" xr:uid="{00000000-0006-0000-0000-00001C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I30" authorId="0" shapeId="0" xr:uid="{00000000-0006-0000-0000-00001D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J30" authorId="0" shapeId="0" xr:uid="{00000000-0006-0000-0000-00001E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K30" authorId="0" shapeId="0" xr:uid="{00000000-0006-0000-0000-00001F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N30" authorId="0" shapeId="0" xr:uid="{00000000-0006-0000-0000-000020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O30" authorId="0" shapeId="0" xr:uid="{00000000-0006-0000-0000-000021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P30" authorId="0" shapeId="0" xr:uid="{00000000-0006-0000-0000-000022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B31" authorId="3" shapeId="0" xr:uid="{86284DFE-F688-421C-8C26-A6FD3E8EF482}">
      <text>
        <r>
          <rPr>
            <b/>
            <sz val="9"/>
            <color indexed="81"/>
            <rFont val="Tahoma"/>
            <family val="2"/>
          </rPr>
          <t>EU01228273:</t>
        </r>
        <r>
          <rPr>
            <sz val="9"/>
            <color indexed="81"/>
            <rFont val="Tahoma"/>
            <family val="2"/>
          </rPr>
          <t xml:space="preserve">
Table A-164 divided by liveweight for cow and hefier. Table A-163 for calves multiplied by 365 for a year, divide that by 1000 to get per kg of live weight.</t>
        </r>
      </text>
    </comment>
    <comment ref="S31" authorId="1" shapeId="0" xr:uid="{00000000-0006-0000-0000-000023000000}">
      <text>
        <r>
          <rPr>
            <sz val="9"/>
            <color indexed="81"/>
            <rFont val="Tahoma"/>
            <family val="2"/>
          </rPr>
          <t>Table A-164 divided by liveweight for cow and hefier. Table A-163 for calves multiplied by 365 for a year, divide that by 1000 to get per kg of live weight.</t>
        </r>
      </text>
    </comment>
    <comment ref="D35" authorId="1" shapeId="0" xr:uid="{00000000-0006-0000-0000-000024000000}">
      <text>
        <r>
          <rPr>
            <sz val="9"/>
            <color indexed="81"/>
            <rFont val="Tahoma"/>
            <family val="2"/>
          </rPr>
          <t>Enter the emission factor  from column X (rows 21-31).</t>
        </r>
      </text>
    </comment>
    <comment ref="E35" authorId="0" shapeId="0" xr:uid="{00000000-0006-0000-0000-000025000000}">
      <text>
        <r>
          <rPr>
            <sz val="9"/>
            <color indexed="81"/>
            <rFont val="Tahoma"/>
            <family val="2"/>
          </rPr>
          <t>Enter the emission factor  from column X (rows 21-31).</t>
        </r>
      </text>
    </comment>
    <comment ref="F35" authorId="0" shapeId="0" xr:uid="{00000000-0006-0000-0000-000026000000}">
      <text>
        <r>
          <rPr>
            <sz val="9"/>
            <color indexed="81"/>
            <rFont val="Tahoma"/>
            <family val="2"/>
          </rPr>
          <t>Enter the emission factor from column X (rows 21-31).</t>
        </r>
      </text>
    </comment>
    <comment ref="I35" authorId="1" shapeId="0" xr:uid="{00000000-0006-0000-0000-000027000000}">
      <text>
        <r>
          <rPr>
            <sz val="9"/>
            <color indexed="81"/>
            <rFont val="Tahoma"/>
            <family val="2"/>
          </rPr>
          <t>Enter the emission factor  from column X (rows 21-31).</t>
        </r>
      </text>
    </comment>
    <comment ref="J35" authorId="0" shapeId="0" xr:uid="{00000000-0006-0000-0000-000028000000}">
      <text>
        <r>
          <rPr>
            <sz val="9"/>
            <color indexed="81"/>
            <rFont val="Tahoma"/>
            <family val="2"/>
          </rPr>
          <t>Enter the emission factor  from column X (rows 21-31).</t>
        </r>
      </text>
    </comment>
    <comment ref="K35" authorId="0" shapeId="0" xr:uid="{00000000-0006-0000-0000-000029000000}">
      <text>
        <r>
          <rPr>
            <sz val="9"/>
            <color indexed="81"/>
            <rFont val="Tahoma"/>
            <family val="2"/>
          </rPr>
          <t>Enter the emission factor  from column X (rows 21-31).</t>
        </r>
      </text>
    </comment>
    <comment ref="N35" authorId="1" shapeId="0" xr:uid="{00000000-0006-0000-0000-00002A000000}">
      <text>
        <r>
          <rPr>
            <sz val="9"/>
            <color indexed="81"/>
            <rFont val="Tahoma"/>
            <family val="2"/>
          </rPr>
          <t>Enter the emission factor  from column X (rows 21-31).</t>
        </r>
      </text>
    </comment>
    <comment ref="O35" authorId="0" shapeId="0" xr:uid="{00000000-0006-0000-0000-00002B000000}">
      <text>
        <r>
          <rPr>
            <sz val="9"/>
            <color indexed="81"/>
            <rFont val="Tahoma"/>
            <family val="2"/>
          </rPr>
          <t>Enter the emission factor  from column X (rows 21-31).</t>
        </r>
      </text>
    </comment>
    <comment ref="P35" authorId="0" shapeId="0" xr:uid="{00000000-0006-0000-0000-00002C000000}">
      <text>
        <r>
          <rPr>
            <sz val="9"/>
            <color indexed="81"/>
            <rFont val="Tahoma"/>
            <family val="2"/>
          </rPr>
          <t>Enter the emission factor  from column X (rows 21-31).</t>
        </r>
      </text>
    </comment>
    <comment ref="S45" authorId="1" shapeId="0" xr:uid="{00000000-0006-0000-0000-00002D000000}">
      <text>
        <r>
          <rPr>
            <sz val="9"/>
            <color indexed="81"/>
            <rFont val="Tahoma"/>
            <family val="2"/>
          </rPr>
          <t>For cow and heifer on Table A-164, divide the number by the corresponding liveweight in row 44 for the final number. 
For calves on Table A-163, divide by 1000 to get 1kg of weight, then multiply by 365 to get per year.</t>
        </r>
      </text>
    </comment>
    <comment ref="D46" authorId="1" shapeId="0" xr:uid="{00000000-0006-0000-0000-00002E000000}">
      <text>
        <r>
          <rPr>
            <sz val="9"/>
            <color indexed="81"/>
            <rFont val="Tahoma"/>
            <family val="2"/>
          </rPr>
          <t>Enter the emission factor  from column X (35-46).</t>
        </r>
      </text>
    </comment>
    <comment ref="E46" authorId="0" shapeId="0" xr:uid="{00000000-0006-0000-0000-00002F000000}">
      <text>
        <r>
          <rPr>
            <sz val="9"/>
            <color indexed="81"/>
            <rFont val="Tahoma"/>
            <family val="2"/>
          </rPr>
          <t>Enter the emission factor  from column X (35-46).</t>
        </r>
      </text>
    </comment>
    <comment ref="F46" authorId="0" shapeId="0" xr:uid="{00000000-0006-0000-0000-000030000000}">
      <text>
        <r>
          <rPr>
            <sz val="9"/>
            <color indexed="81"/>
            <rFont val="Tahoma"/>
            <family val="2"/>
          </rPr>
          <t>Enter the emission factor from column X (35-46).</t>
        </r>
      </text>
    </comment>
    <comment ref="I46" authorId="1" shapeId="0" xr:uid="{00000000-0006-0000-0000-000031000000}">
      <text>
        <r>
          <rPr>
            <sz val="9"/>
            <color indexed="81"/>
            <rFont val="Tahoma"/>
            <family val="2"/>
          </rPr>
          <t>Enter the emission factor  from column X (35-46).</t>
        </r>
      </text>
    </comment>
    <comment ref="J46" authorId="0" shapeId="0" xr:uid="{00000000-0006-0000-0000-000032000000}">
      <text>
        <r>
          <rPr>
            <sz val="9"/>
            <color indexed="81"/>
            <rFont val="Tahoma"/>
            <family val="2"/>
          </rPr>
          <t>Enter the emission factor  from column X (35-46).</t>
        </r>
      </text>
    </comment>
    <comment ref="K46" authorId="0" shapeId="0" xr:uid="{00000000-0006-0000-0000-000033000000}">
      <text>
        <r>
          <rPr>
            <sz val="9"/>
            <color indexed="81"/>
            <rFont val="Tahoma"/>
            <family val="2"/>
          </rPr>
          <t>Enter the emission factor  from column X (35-46).</t>
        </r>
      </text>
    </comment>
    <comment ref="N46" authorId="1" shapeId="0" xr:uid="{00000000-0006-0000-0000-000034000000}">
      <text>
        <r>
          <rPr>
            <sz val="9"/>
            <color indexed="81"/>
            <rFont val="Tahoma"/>
            <family val="2"/>
          </rPr>
          <t>Enter the emission factor  from column X (35-46).</t>
        </r>
      </text>
    </comment>
    <comment ref="O46" authorId="0" shapeId="0" xr:uid="{00000000-0006-0000-0000-000035000000}">
      <text>
        <r>
          <rPr>
            <sz val="9"/>
            <color indexed="81"/>
            <rFont val="Tahoma"/>
            <family val="2"/>
          </rPr>
          <t>Enter the emission factor  from column X (35-46).</t>
        </r>
      </text>
    </comment>
    <comment ref="P46" authorId="0" shapeId="0" xr:uid="{00000000-0006-0000-0000-000036000000}">
      <text>
        <r>
          <rPr>
            <sz val="9"/>
            <color indexed="81"/>
            <rFont val="Tahoma"/>
            <family val="2"/>
          </rPr>
          <t>Enter the emission factor from column X (35-46).</t>
        </r>
      </text>
    </comment>
    <comment ref="X54" authorId="1" shapeId="0" xr:uid="{00000000-0006-0000-0000-000037000000}">
      <text>
        <r>
          <rPr>
            <sz val="9"/>
            <color indexed="81"/>
            <rFont val="Tahoma"/>
            <family val="2"/>
          </rPr>
          <t>Keep in mind that data for nitrogen losses due to leaching were not available, so the values represent only nitrogen losses due to runoff.
Source: EPA (2002b, 2005). This note is provided at the bottom of Table A-191.</t>
        </r>
      </text>
    </comment>
    <comment ref="D56" authorId="1" shapeId="0" xr:uid="{00000000-0006-0000-0000-000038000000}">
      <text>
        <r>
          <rPr>
            <sz val="9"/>
            <color indexed="81"/>
            <rFont val="Tahoma"/>
            <family val="2"/>
          </rPr>
          <t>Enter the % from column X (52-62).</t>
        </r>
      </text>
    </comment>
    <comment ref="E56" authorId="0" shapeId="0" xr:uid="{00000000-0006-0000-0000-000039000000}">
      <text>
        <r>
          <rPr>
            <sz val="9"/>
            <color indexed="81"/>
            <rFont val="Tahoma"/>
            <family val="2"/>
          </rPr>
          <t>Enter the % from column X (52-62).</t>
        </r>
      </text>
    </comment>
    <comment ref="F56" authorId="0" shapeId="0" xr:uid="{00000000-0006-0000-0000-00003A000000}">
      <text>
        <r>
          <rPr>
            <sz val="9"/>
            <color indexed="81"/>
            <rFont val="Tahoma"/>
            <family val="2"/>
          </rPr>
          <t>Enter the % from column X (52-62).</t>
        </r>
      </text>
    </comment>
    <comment ref="I56" authorId="0" shapeId="0" xr:uid="{00000000-0006-0000-0000-00003B000000}">
      <text>
        <r>
          <rPr>
            <sz val="9"/>
            <color indexed="81"/>
            <rFont val="Tahoma"/>
            <family val="2"/>
          </rPr>
          <t>Enter the % from column X (52-62).</t>
        </r>
      </text>
    </comment>
    <comment ref="J56" authorId="0" shapeId="0" xr:uid="{00000000-0006-0000-0000-00003C000000}">
      <text>
        <r>
          <rPr>
            <sz val="9"/>
            <color indexed="81"/>
            <rFont val="Tahoma"/>
            <family val="2"/>
          </rPr>
          <t>Enter the % from column X (52-62).</t>
        </r>
      </text>
    </comment>
    <comment ref="K56" authorId="0" shapeId="0" xr:uid="{00000000-0006-0000-0000-00003D000000}">
      <text>
        <r>
          <rPr>
            <sz val="9"/>
            <color indexed="81"/>
            <rFont val="Tahoma"/>
            <family val="2"/>
          </rPr>
          <t>Enter the % from column X (52-62).</t>
        </r>
      </text>
    </comment>
    <comment ref="N56" authorId="1" shapeId="0" xr:uid="{00000000-0006-0000-0000-00003E000000}">
      <text>
        <r>
          <rPr>
            <sz val="9"/>
            <color indexed="81"/>
            <rFont val="Tahoma"/>
            <family val="2"/>
          </rPr>
          <t>Enter the % from column X (52-62).</t>
        </r>
      </text>
    </comment>
    <comment ref="O56" authorId="0" shapeId="0" xr:uid="{00000000-0006-0000-0000-00003F000000}">
      <text>
        <r>
          <rPr>
            <sz val="9"/>
            <color indexed="81"/>
            <rFont val="Tahoma"/>
            <family val="2"/>
          </rPr>
          <t>Enter the % from column X (52-62).</t>
        </r>
      </text>
    </comment>
    <comment ref="P56" authorId="0" shapeId="0" xr:uid="{00000000-0006-0000-0000-000040000000}">
      <text>
        <r>
          <rPr>
            <sz val="9"/>
            <color indexed="81"/>
            <rFont val="Tahoma"/>
            <family val="2"/>
          </rPr>
          <t>Enter the % from column X (52-62).</t>
        </r>
      </text>
    </comment>
    <comment ref="D57" authorId="0" shapeId="0" xr:uid="{00000000-0006-0000-0000-000041000000}">
      <text>
        <r>
          <rPr>
            <sz val="9"/>
            <color indexed="81"/>
            <rFont val="Tahoma"/>
            <family val="2"/>
          </rPr>
          <t>Enter the % from column Y (52-62).</t>
        </r>
      </text>
    </comment>
    <comment ref="E57" authorId="0" shapeId="0" xr:uid="{00000000-0006-0000-0000-000042000000}">
      <text>
        <r>
          <rPr>
            <sz val="9"/>
            <color indexed="81"/>
            <rFont val="Tahoma"/>
            <family val="2"/>
          </rPr>
          <t>Enter the % from column Y (52-62).</t>
        </r>
      </text>
    </comment>
    <comment ref="F57" authorId="0" shapeId="0" xr:uid="{00000000-0006-0000-0000-000043000000}">
      <text>
        <r>
          <rPr>
            <sz val="9"/>
            <color indexed="81"/>
            <rFont val="Tahoma"/>
            <family val="2"/>
          </rPr>
          <t>Enter the % from column Y (52-62).</t>
        </r>
      </text>
    </comment>
    <comment ref="I57" authorId="0" shapeId="0" xr:uid="{00000000-0006-0000-0000-000044000000}">
      <text>
        <r>
          <rPr>
            <sz val="9"/>
            <color indexed="81"/>
            <rFont val="Tahoma"/>
            <family val="2"/>
          </rPr>
          <t>Enter the % from column Y (52-62).</t>
        </r>
      </text>
    </comment>
    <comment ref="J57" authorId="0" shapeId="0" xr:uid="{00000000-0006-0000-0000-000045000000}">
      <text>
        <r>
          <rPr>
            <sz val="9"/>
            <color indexed="81"/>
            <rFont val="Tahoma"/>
            <family val="2"/>
          </rPr>
          <t>Enter the % from column Y (52-62).</t>
        </r>
      </text>
    </comment>
    <comment ref="K57" authorId="0" shapeId="0" xr:uid="{00000000-0006-0000-0000-000046000000}">
      <text>
        <r>
          <rPr>
            <sz val="9"/>
            <color indexed="81"/>
            <rFont val="Tahoma"/>
            <family val="2"/>
          </rPr>
          <t>Enter the % from column Y (52-62).</t>
        </r>
      </text>
    </comment>
    <comment ref="N57" authorId="0" shapeId="0" xr:uid="{00000000-0006-0000-0000-000047000000}">
      <text>
        <r>
          <rPr>
            <sz val="9"/>
            <color indexed="81"/>
            <rFont val="Tahoma"/>
            <family val="2"/>
          </rPr>
          <t>Enter the % from column Y (52-62).</t>
        </r>
      </text>
    </comment>
    <comment ref="O57" authorId="0" shapeId="0" xr:uid="{00000000-0006-0000-0000-000048000000}">
      <text>
        <r>
          <rPr>
            <sz val="9"/>
            <color indexed="81"/>
            <rFont val="Tahoma"/>
            <family val="2"/>
          </rPr>
          <t>Enter the % from column Y (52-62).</t>
        </r>
      </text>
    </comment>
    <comment ref="P57" authorId="0" shapeId="0" xr:uid="{00000000-0006-0000-0000-000049000000}">
      <text>
        <r>
          <rPr>
            <sz val="9"/>
            <color indexed="81"/>
            <rFont val="Tahoma"/>
            <family val="2"/>
          </rPr>
          <t>Enter the % from column Y (52-62).</t>
        </r>
      </text>
    </comment>
    <comment ref="B58" authorId="0" shapeId="0" xr:uid="{00000000-0006-0000-0000-00004A000000}">
      <text>
        <r>
          <rPr>
            <sz val="9"/>
            <color indexed="81"/>
            <rFont val="Tahoma"/>
            <family val="2"/>
          </rPr>
          <t>Note: Do not change the emission factor in this row.</t>
        </r>
      </text>
    </comment>
    <comment ref="S58" authorId="1" shapeId="0" xr:uid="{00000000-0006-0000-0000-00004B000000}">
      <text>
        <r>
          <rPr>
            <sz val="9"/>
            <color indexed="81"/>
            <rFont val="Tahoma"/>
            <family val="2"/>
          </rPr>
          <t>Emission factor for volitilization as explained on PDF page 309 and shown in equation on PDF page 311.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Grosenheider, Kim</author>
    <author>Ness, Jenna</author>
  </authors>
  <commentList>
    <comment ref="F8" authorId="0" shapeId="0" xr:uid="{00000000-0006-0000-0100-000001000000}">
      <text>
        <r>
          <rPr>
            <b/>
            <sz val="9"/>
            <color indexed="81"/>
            <rFont val="Tahoma"/>
            <family val="2"/>
          </rPr>
          <t>EXISTING EMISSIONS</t>
        </r>
        <r>
          <rPr>
            <sz val="9"/>
            <color indexed="81"/>
            <rFont val="Tahoma"/>
            <family val="2"/>
          </rPr>
          <t xml:space="preserve">
</t>
        </r>
      </text>
    </comment>
    <comment ref="J8" authorId="0" shapeId="0" xr:uid="{00000000-0006-0000-0100-000002000000}">
      <text>
        <r>
          <rPr>
            <b/>
            <sz val="9"/>
            <color indexed="81"/>
            <rFont val="Tahoma"/>
            <family val="2"/>
          </rPr>
          <t>PROJECT EMISSIONS</t>
        </r>
        <r>
          <rPr>
            <sz val="9"/>
            <color indexed="81"/>
            <rFont val="Tahoma"/>
            <family val="2"/>
          </rPr>
          <t xml:space="preserve">
</t>
        </r>
      </text>
    </comment>
    <comment ref="N8" authorId="1" shapeId="0" xr:uid="{00000000-0006-0000-0100-000003000000}">
      <text>
        <r>
          <rPr>
            <b/>
            <sz val="9"/>
            <color indexed="81"/>
            <rFont val="Tahoma"/>
            <family val="2"/>
          </rPr>
          <t>TOTAL EMISSIONS</t>
        </r>
      </text>
    </comment>
    <comment ref="D12" authorId="1" shapeId="0" xr:uid="{00000000-0006-0000-0100-000004000000}">
      <text>
        <r>
          <rPr>
            <sz val="9"/>
            <color indexed="81"/>
            <rFont val="Tahoma"/>
            <family val="2"/>
          </rPr>
          <t>Enter number of animals for the existing facility. If a new facility, type 0.</t>
        </r>
      </text>
    </comment>
    <comment ref="E12" authorId="0" shapeId="0" xr:uid="{00000000-0006-0000-0100-000005000000}">
      <text>
        <r>
          <rPr>
            <sz val="9"/>
            <color indexed="81"/>
            <rFont val="Tahoma"/>
            <family val="2"/>
          </rPr>
          <t>Enter number of animals for the existing facility. If a new facility, type 0.</t>
        </r>
      </text>
    </comment>
    <comment ref="H12" authorId="1" shapeId="0" xr:uid="{00000000-0006-0000-0100-000006000000}">
      <text>
        <r>
          <rPr>
            <sz val="9"/>
            <color indexed="81"/>
            <rFont val="Tahoma"/>
            <family val="2"/>
          </rPr>
          <t>Enter the number of animals for the project.</t>
        </r>
      </text>
    </comment>
    <comment ref="I12" authorId="0" shapeId="0" xr:uid="{00000000-0006-0000-0100-000007000000}">
      <text>
        <r>
          <rPr>
            <sz val="9"/>
            <color indexed="81"/>
            <rFont val="Tahoma"/>
            <family val="2"/>
          </rPr>
          <t>Enter the number of animals for the project.</t>
        </r>
      </text>
    </comment>
    <comment ref="L12" authorId="1" shapeId="0" xr:uid="{00000000-0006-0000-0100-000008000000}">
      <text>
        <r>
          <rPr>
            <sz val="9"/>
            <color indexed="81"/>
            <rFont val="Tahoma"/>
            <family val="2"/>
          </rPr>
          <t>Note: these values will add up automatically.</t>
        </r>
      </text>
    </comment>
    <comment ref="M12" authorId="0" shapeId="0" xr:uid="{00000000-0006-0000-0100-000009000000}">
      <text>
        <r>
          <rPr>
            <sz val="9"/>
            <color indexed="81"/>
            <rFont val="Tahoma"/>
            <family val="2"/>
          </rPr>
          <t>Note: these values will add up automatically.</t>
        </r>
      </text>
    </comment>
    <comment ref="D21" authorId="0" shapeId="0" xr:uid="{00000000-0006-0000-0100-00000A000000}">
      <text>
        <r>
          <rPr>
            <sz val="9"/>
            <color indexed="81"/>
            <rFont val="Tahoma"/>
            <family val="2"/>
          </rPr>
          <t xml:space="preserve">Note:  You may either use this default value or enter site-specific </t>
        </r>
        <r>
          <rPr>
            <b/>
            <u/>
            <sz val="9"/>
            <color indexed="81"/>
            <rFont val="Tahoma"/>
            <family val="2"/>
          </rPr>
          <t>animal liveweight in kg</t>
        </r>
        <r>
          <rPr>
            <sz val="9"/>
            <color indexed="81"/>
            <rFont val="Tahoma"/>
            <family val="2"/>
          </rPr>
          <t>. To convert from pounts to kilograms divide by 2.205.</t>
        </r>
      </text>
    </comment>
    <comment ref="E21" authorId="0" shapeId="0" xr:uid="{00000000-0006-0000-0100-00000B000000}">
      <text>
        <r>
          <rPr>
            <sz val="9"/>
            <color indexed="81"/>
            <rFont val="Tahoma"/>
            <family val="2"/>
          </rPr>
          <t xml:space="preserve">Note:  You may either use this default value or enter site-specific </t>
        </r>
        <r>
          <rPr>
            <b/>
            <u/>
            <sz val="9"/>
            <color indexed="81"/>
            <rFont val="Tahoma"/>
            <family val="2"/>
          </rPr>
          <t>animal liveweight in kg</t>
        </r>
        <r>
          <rPr>
            <sz val="9"/>
            <color indexed="81"/>
            <rFont val="Tahoma"/>
            <family val="2"/>
          </rPr>
          <t>. To convert from pounts to kilograms divide by 2.205.</t>
        </r>
      </text>
    </comment>
    <comment ref="H21" authorId="0" shapeId="0" xr:uid="{00000000-0006-0000-0100-00000C000000}">
      <text>
        <r>
          <rPr>
            <sz val="9"/>
            <color indexed="81"/>
            <rFont val="Tahoma"/>
            <family val="2"/>
          </rPr>
          <t xml:space="preserve">Note:  You may either use this default value or enter site-specific </t>
        </r>
        <r>
          <rPr>
            <b/>
            <u/>
            <sz val="9"/>
            <color indexed="81"/>
            <rFont val="Tahoma"/>
            <family val="2"/>
          </rPr>
          <t>animal liveweight in kg</t>
        </r>
        <r>
          <rPr>
            <sz val="9"/>
            <color indexed="81"/>
            <rFont val="Tahoma"/>
            <family val="2"/>
          </rPr>
          <t>. To convert from pounts to kilograms divide by 2.205.</t>
        </r>
      </text>
    </comment>
    <comment ref="I21" authorId="0" shapeId="0" xr:uid="{00000000-0006-0000-0100-00000D000000}">
      <text>
        <r>
          <rPr>
            <sz val="9"/>
            <color indexed="81"/>
            <rFont val="Tahoma"/>
            <family val="2"/>
          </rPr>
          <t xml:space="preserve">Note:  You may either use this default value or enter site-specific </t>
        </r>
        <r>
          <rPr>
            <b/>
            <u/>
            <sz val="9"/>
            <color indexed="81"/>
            <rFont val="Tahoma"/>
            <family val="2"/>
          </rPr>
          <t>animal liveweight in kg</t>
        </r>
        <r>
          <rPr>
            <sz val="9"/>
            <color indexed="81"/>
            <rFont val="Tahoma"/>
            <family val="2"/>
          </rPr>
          <t>. To convert from pounts to kilograms divide by 2.205.</t>
        </r>
      </text>
    </comment>
    <comment ref="L21" authorId="0" shapeId="0" xr:uid="{00000000-0006-0000-0100-00000E000000}">
      <text>
        <r>
          <rPr>
            <sz val="9"/>
            <color indexed="81"/>
            <rFont val="Tahoma"/>
            <family val="2"/>
          </rPr>
          <t xml:space="preserve">Note:  You may either use this default value or enter site-specific </t>
        </r>
        <r>
          <rPr>
            <b/>
            <u/>
            <sz val="9"/>
            <color indexed="81"/>
            <rFont val="Tahoma"/>
            <family val="2"/>
          </rPr>
          <t>animal liveweight in kg</t>
        </r>
        <r>
          <rPr>
            <sz val="9"/>
            <color indexed="81"/>
            <rFont val="Tahoma"/>
            <family val="2"/>
          </rPr>
          <t>. To convert from pounts to kilograms divide by 2.205.</t>
        </r>
      </text>
    </comment>
    <comment ref="M21" authorId="0" shapeId="0" xr:uid="{00000000-0006-0000-0100-00000F000000}">
      <text>
        <r>
          <rPr>
            <sz val="9"/>
            <color indexed="81"/>
            <rFont val="Tahoma"/>
            <family val="2"/>
          </rPr>
          <t xml:space="preserve">Note:  You may either use this default value or enter site-specific </t>
        </r>
        <r>
          <rPr>
            <b/>
            <u/>
            <sz val="9"/>
            <color indexed="81"/>
            <rFont val="Tahoma"/>
            <family val="2"/>
          </rPr>
          <t>animal liveweight in kg</t>
        </r>
        <r>
          <rPr>
            <sz val="9"/>
            <color indexed="81"/>
            <rFont val="Tahoma"/>
            <family val="2"/>
          </rPr>
          <t>. To convert from pounts to kilograms divide by 2.205.</t>
        </r>
      </text>
    </comment>
    <comment ref="P22" authorId="1" shapeId="0" xr:uid="{00000000-0006-0000-0100-000010000000}">
      <text>
        <r>
          <rPr>
            <sz val="9"/>
            <color indexed="81"/>
            <rFont val="Tahoma"/>
            <family val="2"/>
          </rPr>
          <t>Table A-163 multiplied by 365 for a year, divide that by 1000 to get per kg of live weight.</t>
        </r>
      </text>
    </comment>
    <comment ref="D26" authorId="1" shapeId="0" xr:uid="{00000000-0006-0000-0100-000011000000}">
      <text>
        <r>
          <rPr>
            <sz val="9"/>
            <color indexed="81"/>
            <rFont val="Tahoma"/>
            <family val="2"/>
          </rPr>
          <t>Enter the emission factor  from column T (rows 20-34).</t>
        </r>
      </text>
    </comment>
    <comment ref="E26" authorId="0" shapeId="0" xr:uid="{00000000-0006-0000-0100-000012000000}">
      <text>
        <r>
          <rPr>
            <sz val="9"/>
            <color indexed="81"/>
            <rFont val="Tahoma"/>
            <family val="2"/>
          </rPr>
          <t>Enter the emission factor from column T (rows 20-34).</t>
        </r>
      </text>
    </comment>
    <comment ref="H26" authorId="0" shapeId="0" xr:uid="{00000000-0006-0000-0100-000013000000}">
      <text>
        <r>
          <rPr>
            <sz val="9"/>
            <color indexed="81"/>
            <rFont val="Tahoma"/>
            <family val="2"/>
          </rPr>
          <t>Enter the emission factor from column T (rows 20-34).</t>
        </r>
      </text>
    </comment>
    <comment ref="I26" authorId="0" shapeId="0" xr:uid="{00000000-0006-0000-0100-000014000000}">
      <text>
        <r>
          <rPr>
            <sz val="9"/>
            <color indexed="81"/>
            <rFont val="Tahoma"/>
            <family val="2"/>
          </rPr>
          <t>Enter the emission factor  from column T (rows 20-34).</t>
        </r>
      </text>
    </comment>
    <comment ref="L26" authorId="0" shapeId="0" xr:uid="{00000000-0006-0000-0100-000015000000}">
      <text>
        <r>
          <rPr>
            <sz val="9"/>
            <color indexed="81"/>
            <rFont val="Tahoma"/>
            <family val="2"/>
          </rPr>
          <t>Enter the emission factor from column T (rows 20-34).</t>
        </r>
      </text>
    </comment>
    <comment ref="M26" authorId="0" shapeId="0" xr:uid="{00000000-0006-0000-0100-000016000000}">
      <text>
        <r>
          <rPr>
            <sz val="9"/>
            <color indexed="81"/>
            <rFont val="Tahoma"/>
            <family val="2"/>
          </rPr>
          <t>Enter the emission factor from column T (rows 20-34).</t>
        </r>
      </text>
    </comment>
    <comment ref="P36" authorId="1" shapeId="0" xr:uid="{00000000-0006-0000-0100-000017000000}">
      <text>
        <r>
          <rPr>
            <sz val="9"/>
            <color indexed="81"/>
            <rFont val="Tahoma"/>
            <family val="2"/>
          </rPr>
          <t>Divide by 1000 to get 1kg of weight, then multiply by 365 to get per year.</t>
        </r>
      </text>
    </comment>
    <comment ref="D37" authorId="0" shapeId="0" xr:uid="{00000000-0006-0000-0100-000018000000}">
      <text>
        <r>
          <rPr>
            <sz val="9"/>
            <color indexed="81"/>
            <rFont val="Tahoma"/>
            <family val="2"/>
          </rPr>
          <t>Enter the emission factor  from column T (rows 39-53).</t>
        </r>
      </text>
    </comment>
    <comment ref="E37" authorId="0" shapeId="0" xr:uid="{00000000-0006-0000-0100-000019000000}">
      <text>
        <r>
          <rPr>
            <sz val="9"/>
            <color indexed="81"/>
            <rFont val="Tahoma"/>
            <family val="2"/>
          </rPr>
          <t>Enter the emission factor from column T (rows 39-53).</t>
        </r>
      </text>
    </comment>
    <comment ref="H37" authorId="0" shapeId="0" xr:uid="{00000000-0006-0000-0100-00001A000000}">
      <text>
        <r>
          <rPr>
            <sz val="9"/>
            <color indexed="81"/>
            <rFont val="Tahoma"/>
            <family val="2"/>
          </rPr>
          <t>Enter the emission factor  from column T (rows 39-53).</t>
        </r>
      </text>
    </comment>
    <comment ref="I37" authorId="0" shapeId="0" xr:uid="{00000000-0006-0000-0100-00001B000000}">
      <text>
        <r>
          <rPr>
            <sz val="9"/>
            <color indexed="81"/>
            <rFont val="Tahoma"/>
            <family val="2"/>
          </rPr>
          <t>Enter the emission factor from column T (rows 39-53).</t>
        </r>
      </text>
    </comment>
    <comment ref="L37" authorId="0" shapeId="0" xr:uid="{00000000-0006-0000-0100-00001C000000}">
      <text>
        <r>
          <rPr>
            <sz val="9"/>
            <color indexed="81"/>
            <rFont val="Tahoma"/>
            <family val="2"/>
          </rPr>
          <t>Enter the emission factor from column T (rows 39-53).</t>
        </r>
      </text>
    </comment>
    <comment ref="M37" authorId="0" shapeId="0" xr:uid="{00000000-0006-0000-0100-00001D000000}">
      <text>
        <r>
          <rPr>
            <sz val="9"/>
            <color indexed="81"/>
            <rFont val="Tahoma"/>
            <family val="2"/>
          </rPr>
          <t>Enter the emission factor  from column T (rows 39-53).</t>
        </r>
      </text>
    </comment>
    <comment ref="D47" authorId="1" shapeId="0" xr:uid="{00000000-0006-0000-0100-00001E000000}">
      <text>
        <r>
          <rPr>
            <sz val="9"/>
            <color indexed="81"/>
            <rFont val="Tahoma"/>
            <family val="2"/>
          </rPr>
          <t>Enter the % from column T (rows 58-63).</t>
        </r>
      </text>
    </comment>
    <comment ref="E47" authorId="1" shapeId="0" xr:uid="{00000000-0006-0000-0100-00001F000000}">
      <text>
        <r>
          <rPr>
            <sz val="9"/>
            <color indexed="81"/>
            <rFont val="Tahoma"/>
            <family val="2"/>
          </rPr>
          <t>Enter the % from column T (rows 58-63).</t>
        </r>
      </text>
    </comment>
    <comment ref="H47" authorId="0" shapeId="0" xr:uid="{00000000-0006-0000-0100-000020000000}">
      <text>
        <r>
          <rPr>
            <sz val="9"/>
            <color indexed="81"/>
            <rFont val="Tahoma"/>
            <family val="2"/>
          </rPr>
          <t>Enter the % from column T (rows 58-63).</t>
        </r>
      </text>
    </comment>
    <comment ref="I47" authorId="0" shapeId="0" xr:uid="{00000000-0006-0000-0100-000021000000}">
      <text>
        <r>
          <rPr>
            <sz val="9"/>
            <color indexed="81"/>
            <rFont val="Tahoma"/>
            <family val="2"/>
          </rPr>
          <t>Enter the % from column T (rows 58-63).</t>
        </r>
      </text>
    </comment>
    <comment ref="L47" authorId="0" shapeId="0" xr:uid="{00000000-0006-0000-0100-000022000000}">
      <text>
        <r>
          <rPr>
            <sz val="9"/>
            <color indexed="81"/>
            <rFont val="Tahoma"/>
            <family val="2"/>
          </rPr>
          <t>Enter the % from column T (rows 58-63).</t>
        </r>
      </text>
    </comment>
    <comment ref="M47" authorId="0" shapeId="0" xr:uid="{00000000-0006-0000-0100-000023000000}">
      <text>
        <r>
          <rPr>
            <sz val="9"/>
            <color indexed="81"/>
            <rFont val="Tahoma"/>
            <family val="2"/>
          </rPr>
          <t>Enter the % from column T (rows 58-63).</t>
        </r>
      </text>
    </comment>
    <comment ref="D48" authorId="0" shapeId="0" xr:uid="{00000000-0006-0000-0100-000024000000}">
      <text>
        <r>
          <rPr>
            <sz val="9"/>
            <color indexed="81"/>
            <rFont val="Tahoma"/>
            <family val="2"/>
          </rPr>
          <t>Enter the % from column U (rows 58-63).</t>
        </r>
      </text>
    </comment>
    <comment ref="E48" authorId="0" shapeId="0" xr:uid="{00000000-0006-0000-0100-000025000000}">
      <text>
        <r>
          <rPr>
            <sz val="9"/>
            <color indexed="81"/>
            <rFont val="Tahoma"/>
            <family val="2"/>
          </rPr>
          <t>Enter the % from column U (rows 58-63).</t>
        </r>
      </text>
    </comment>
    <comment ref="H48" authorId="0" shapeId="0" xr:uid="{00000000-0006-0000-0100-000026000000}">
      <text>
        <r>
          <rPr>
            <sz val="9"/>
            <color indexed="81"/>
            <rFont val="Tahoma"/>
            <family val="2"/>
          </rPr>
          <t>Enter the % from column U (rows 58-63).</t>
        </r>
      </text>
    </comment>
    <comment ref="I48" authorId="0" shapeId="0" xr:uid="{00000000-0006-0000-0100-000027000000}">
      <text>
        <r>
          <rPr>
            <sz val="9"/>
            <color indexed="81"/>
            <rFont val="Tahoma"/>
            <family val="2"/>
          </rPr>
          <t>Enter the % from column U (rows 58-63).</t>
        </r>
      </text>
    </comment>
    <comment ref="L48" authorId="0" shapeId="0" xr:uid="{00000000-0006-0000-0100-000028000000}">
      <text>
        <r>
          <rPr>
            <sz val="9"/>
            <color indexed="81"/>
            <rFont val="Tahoma"/>
            <family val="2"/>
          </rPr>
          <t>Enter the % from column U (rows 58-63).</t>
        </r>
      </text>
    </comment>
    <comment ref="M48" authorId="0" shapeId="0" xr:uid="{00000000-0006-0000-0100-000029000000}">
      <text>
        <r>
          <rPr>
            <sz val="9"/>
            <color indexed="81"/>
            <rFont val="Tahoma"/>
            <family val="2"/>
          </rPr>
          <t>Enter the % from column U (rows 58-63).</t>
        </r>
      </text>
    </comment>
    <comment ref="P49" authorId="1" shapeId="0" xr:uid="{AE64BF87-8BB4-4A58-88D3-9E98DEA04130}">
      <text>
        <r>
          <rPr>
            <sz val="9"/>
            <color indexed="81"/>
            <rFont val="Tahoma"/>
            <family val="2"/>
          </rPr>
          <t>Emission factor for volitilization as explained on PDF page 309 and shown in equation on PDF page 311.</t>
        </r>
      </text>
    </comment>
    <comment ref="U59" authorId="0" shapeId="0" xr:uid="{00000000-0006-0000-0100-00002B000000}">
      <text>
        <r>
          <rPr>
            <sz val="9"/>
            <color indexed="81"/>
            <rFont val="Tahoma"/>
            <family val="2"/>
          </rPr>
          <t xml:space="preserve">Note:  It is most important to chose emission factor based on manure storage type. It may be necessary to chose an emission factor for another animal type.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Grosenheider, Kim</author>
    <author>Ness, Jenna</author>
  </authors>
  <commentList>
    <comment ref="G9" authorId="0" shapeId="0" xr:uid="{00000000-0006-0000-0200-000001000000}">
      <text>
        <r>
          <rPr>
            <b/>
            <sz val="9"/>
            <color indexed="81"/>
            <rFont val="Tahoma"/>
            <family val="2"/>
          </rPr>
          <t>EXISTING EMISSIONS</t>
        </r>
      </text>
    </comment>
    <comment ref="L9" authorId="0" shapeId="0" xr:uid="{00000000-0006-0000-0200-000002000000}">
      <text>
        <r>
          <rPr>
            <b/>
            <sz val="9"/>
            <color indexed="81"/>
            <rFont val="Tahoma"/>
            <family val="2"/>
          </rPr>
          <t>PROJECT EMISSIONS</t>
        </r>
        <r>
          <rPr>
            <sz val="9"/>
            <color indexed="81"/>
            <rFont val="Tahoma"/>
            <family val="2"/>
          </rPr>
          <t xml:space="preserve">
</t>
        </r>
      </text>
    </comment>
    <comment ref="Q9" authorId="1" shapeId="0" xr:uid="{00000000-0006-0000-0200-000003000000}">
      <text>
        <r>
          <rPr>
            <b/>
            <sz val="9"/>
            <color indexed="81"/>
            <rFont val="Tahoma"/>
            <family val="2"/>
          </rPr>
          <t>TOTAL EMISSIONS</t>
        </r>
      </text>
    </comment>
    <comment ref="D13" authorId="1" shapeId="0" xr:uid="{00000000-0006-0000-0200-000004000000}">
      <text>
        <r>
          <rPr>
            <sz val="9"/>
            <color indexed="81"/>
            <rFont val="Tahoma"/>
            <family val="2"/>
          </rPr>
          <t>Enter the number of animals for the existing facility here. If a new facility, type 0 for all.</t>
        </r>
      </text>
    </comment>
    <comment ref="E13" authorId="0" shapeId="0" xr:uid="{00000000-0006-0000-0200-000005000000}">
      <text>
        <r>
          <rPr>
            <sz val="9"/>
            <color indexed="81"/>
            <rFont val="Tahoma"/>
            <family val="2"/>
          </rPr>
          <t>Enter the number of animals for the existing facility here. If a new facility, type 0 for all.</t>
        </r>
      </text>
    </comment>
    <comment ref="F13" authorId="0" shapeId="0" xr:uid="{00000000-0006-0000-0200-000006000000}">
      <text>
        <r>
          <rPr>
            <sz val="9"/>
            <color indexed="81"/>
            <rFont val="Tahoma"/>
            <family val="2"/>
          </rPr>
          <t>Enter the number of animals for the existing facility here. If a new facility, type 0 for all.</t>
        </r>
      </text>
    </comment>
    <comment ref="I13" authorId="1" shapeId="0" xr:uid="{00000000-0006-0000-0200-000007000000}">
      <text>
        <r>
          <rPr>
            <sz val="9"/>
            <color indexed="81"/>
            <rFont val="Tahoma"/>
            <family val="2"/>
          </rPr>
          <t>Enter the number of animals for the project additions here.</t>
        </r>
      </text>
    </comment>
    <comment ref="J13" authorId="0" shapeId="0" xr:uid="{00000000-0006-0000-0200-000008000000}">
      <text>
        <r>
          <rPr>
            <sz val="9"/>
            <color indexed="81"/>
            <rFont val="Tahoma"/>
            <family val="2"/>
          </rPr>
          <t>Enter the number of animals for the project additions here.</t>
        </r>
      </text>
    </comment>
    <comment ref="K13" authorId="0" shapeId="0" xr:uid="{00000000-0006-0000-0200-000009000000}">
      <text>
        <r>
          <rPr>
            <sz val="9"/>
            <color indexed="81"/>
            <rFont val="Tahoma"/>
            <family val="2"/>
          </rPr>
          <t>Enter the number of animals for the project additions here.</t>
        </r>
      </text>
    </comment>
    <comment ref="N13" authorId="1" shapeId="0" xr:uid="{00000000-0006-0000-0200-00000A000000}">
      <text>
        <r>
          <rPr>
            <sz val="9"/>
            <color indexed="81"/>
            <rFont val="Tahoma"/>
            <family val="2"/>
          </rPr>
          <t>Note: these values will auto populate.</t>
        </r>
      </text>
    </comment>
    <comment ref="O13" authorId="0" shapeId="0" xr:uid="{00000000-0006-0000-0200-00000B000000}">
      <text>
        <r>
          <rPr>
            <sz val="9"/>
            <color indexed="81"/>
            <rFont val="Tahoma"/>
            <family val="2"/>
          </rPr>
          <t>Note: these values will auto populate.</t>
        </r>
      </text>
    </comment>
    <comment ref="P13" authorId="0" shapeId="0" xr:uid="{00000000-0006-0000-0200-00000C000000}">
      <text>
        <r>
          <rPr>
            <sz val="9"/>
            <color indexed="81"/>
            <rFont val="Tahoma"/>
            <family val="2"/>
          </rPr>
          <t>Note: these values will auto populate.</t>
        </r>
      </text>
    </comment>
    <comment ref="D22" authorId="0" shapeId="0" xr:uid="{00000000-0006-0000-0200-00000D000000}">
      <text>
        <r>
          <rPr>
            <sz val="9"/>
            <color indexed="81"/>
            <rFont val="Tahoma"/>
            <family val="2"/>
          </rPr>
          <t>Note: these values will auto populate.</t>
        </r>
      </text>
    </comment>
    <comment ref="E22" authorId="1" shapeId="0" xr:uid="{00000000-0006-0000-0200-00000E000000}">
      <text>
        <r>
          <rPr>
            <sz val="9"/>
            <color indexed="81"/>
            <rFont val="Tahoma"/>
            <family val="2"/>
          </rPr>
          <t>Note: these values will auto populate.</t>
        </r>
      </text>
    </comment>
    <comment ref="F22" authorId="0" shapeId="0" xr:uid="{00000000-0006-0000-0200-00000F000000}">
      <text>
        <r>
          <rPr>
            <sz val="9"/>
            <color indexed="81"/>
            <rFont val="Tahoma"/>
            <family val="2"/>
          </rPr>
          <t>Note: these values will auto populate.</t>
        </r>
      </text>
    </comment>
    <comment ref="I22" authorId="0" shapeId="0" xr:uid="{00000000-0006-0000-0200-000010000000}">
      <text>
        <r>
          <rPr>
            <sz val="9"/>
            <color indexed="81"/>
            <rFont val="Tahoma"/>
            <family val="2"/>
          </rPr>
          <t>Note: these values will auto populate.</t>
        </r>
      </text>
    </comment>
    <comment ref="J22" authorId="0" shapeId="0" xr:uid="{00000000-0006-0000-0200-000011000000}">
      <text>
        <r>
          <rPr>
            <sz val="9"/>
            <color indexed="81"/>
            <rFont val="Tahoma"/>
            <family val="2"/>
          </rPr>
          <t>Note: these values will auto populate</t>
        </r>
        <r>
          <rPr>
            <b/>
            <sz val="9"/>
            <color indexed="81"/>
            <rFont val="Tahoma"/>
            <family val="2"/>
          </rPr>
          <t>.</t>
        </r>
      </text>
    </comment>
    <comment ref="K22" authorId="0" shapeId="0" xr:uid="{00000000-0006-0000-0200-000012000000}">
      <text>
        <r>
          <rPr>
            <sz val="9"/>
            <color indexed="81"/>
            <rFont val="Tahoma"/>
            <family val="2"/>
          </rPr>
          <t>Note: these values will auto populate.</t>
        </r>
      </text>
    </comment>
    <comment ref="N22" authorId="0" shapeId="0" xr:uid="{00000000-0006-0000-0200-000013000000}">
      <text>
        <r>
          <rPr>
            <sz val="9"/>
            <color indexed="81"/>
            <rFont val="Tahoma"/>
            <family val="2"/>
          </rPr>
          <t>Note: these values will auto populate.</t>
        </r>
      </text>
    </comment>
    <comment ref="O22" authorId="0" shapeId="0" xr:uid="{00000000-0006-0000-0200-000014000000}">
      <text>
        <r>
          <rPr>
            <sz val="9"/>
            <color indexed="81"/>
            <rFont val="Tahoma"/>
            <family val="2"/>
          </rPr>
          <t>Note: these values will auto populate.</t>
        </r>
      </text>
    </comment>
    <comment ref="P22" authorId="0" shapeId="0" xr:uid="{00000000-0006-0000-0200-000015000000}">
      <text>
        <r>
          <rPr>
            <sz val="9"/>
            <color indexed="81"/>
            <rFont val="Tahoma"/>
            <family val="2"/>
          </rPr>
          <t xml:space="preserve">Note: these values will auto populate.
</t>
        </r>
      </text>
    </comment>
    <comment ref="B23" authorId="1" shapeId="0" xr:uid="{00000000-0006-0000-0200-000016000000}">
      <text>
        <r>
          <rPr>
            <sz val="9"/>
            <color indexed="81"/>
            <rFont val="Tahoma"/>
            <family val="2"/>
          </rPr>
          <t>Note: Do not change the emission factor in this row.</t>
        </r>
      </text>
    </comment>
    <comment ref="D31" authorId="0" shapeId="0" xr:uid="{00000000-0006-0000-0200-000017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E31" authorId="0" shapeId="0" xr:uid="{00000000-0006-0000-0200-000018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F31" authorId="0" shapeId="0" xr:uid="{00000000-0006-0000-0200-000019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xml:space="preserve">. To convert from pounts to kilograms divide by 2.205.
</t>
        </r>
      </text>
    </comment>
    <comment ref="I31" authorId="0" shapeId="0" xr:uid="{00000000-0006-0000-0200-00001A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J31" authorId="0" shapeId="0" xr:uid="{00000000-0006-0000-0200-00001B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K31" authorId="0" shapeId="0" xr:uid="{00000000-0006-0000-0200-00001C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N31" authorId="0" shapeId="0" xr:uid="{00000000-0006-0000-0200-00001D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O31" authorId="0" shapeId="0" xr:uid="{00000000-0006-0000-0200-00001E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P31" authorId="0" shapeId="0" xr:uid="{00000000-0006-0000-0200-00001F000000}">
      <text>
        <r>
          <rPr>
            <sz val="9"/>
            <color indexed="81"/>
            <rFont val="Tahoma"/>
            <family val="2"/>
          </rPr>
          <t xml:space="preserve">Note:  You may either use this default value or enter site-specific animal </t>
        </r>
        <r>
          <rPr>
            <b/>
            <u/>
            <sz val="9"/>
            <color indexed="81"/>
            <rFont val="Tahoma"/>
            <family val="2"/>
          </rPr>
          <t>liveweight in kg</t>
        </r>
        <r>
          <rPr>
            <sz val="9"/>
            <color indexed="81"/>
            <rFont val="Tahoma"/>
            <family val="2"/>
          </rPr>
          <t>. To convert from pounts to kilograms divide by 2.205.</t>
        </r>
      </text>
    </comment>
    <comment ref="S32" authorId="1" shapeId="0" xr:uid="{00000000-0006-0000-0200-000020000000}">
      <text>
        <r>
          <rPr>
            <sz val="9"/>
            <color indexed="81"/>
            <rFont val="Tahoma"/>
            <family val="2"/>
          </rPr>
          <t>Table A-163 multiplied by 365 for a year, divide that by 1000 to get per kg of live weight.</t>
        </r>
      </text>
    </comment>
    <comment ref="D36" authorId="1" shapeId="0" xr:uid="{00000000-0006-0000-0200-000021000000}">
      <text>
        <r>
          <rPr>
            <sz val="9"/>
            <color indexed="81"/>
            <rFont val="Tahoma"/>
            <family val="2"/>
          </rPr>
          <t>Enter the emission factor from column W (rows 20-30).</t>
        </r>
      </text>
    </comment>
    <comment ref="E36" authorId="0" shapeId="0" xr:uid="{00000000-0006-0000-0200-000022000000}">
      <text>
        <r>
          <rPr>
            <sz val="9"/>
            <color indexed="81"/>
            <rFont val="Tahoma"/>
            <family val="2"/>
          </rPr>
          <t>Enter the emission factor from column W (rows 20-30).</t>
        </r>
      </text>
    </comment>
    <comment ref="F36" authorId="0" shapeId="0" xr:uid="{00000000-0006-0000-0200-000023000000}">
      <text>
        <r>
          <rPr>
            <sz val="9"/>
            <color indexed="81"/>
            <rFont val="Tahoma"/>
            <family val="2"/>
          </rPr>
          <t>Enter the emission factor from column W (rows 20-30).</t>
        </r>
      </text>
    </comment>
    <comment ref="I36" authorId="1" shapeId="0" xr:uid="{00000000-0006-0000-0200-000024000000}">
      <text>
        <r>
          <rPr>
            <sz val="9"/>
            <color indexed="81"/>
            <rFont val="Tahoma"/>
            <family val="2"/>
          </rPr>
          <t>Enter the emission factor from column W (rows 20-30).</t>
        </r>
      </text>
    </comment>
    <comment ref="J36" authorId="0" shapeId="0" xr:uid="{00000000-0006-0000-0200-000025000000}">
      <text>
        <r>
          <rPr>
            <sz val="9"/>
            <color indexed="81"/>
            <rFont val="Tahoma"/>
            <family val="2"/>
          </rPr>
          <t>Enter the emission factor from column W (rows 20-30).</t>
        </r>
      </text>
    </comment>
    <comment ref="K36" authorId="0" shapeId="0" xr:uid="{00000000-0006-0000-0200-000026000000}">
      <text>
        <r>
          <rPr>
            <sz val="9"/>
            <color indexed="81"/>
            <rFont val="Tahoma"/>
            <family val="2"/>
          </rPr>
          <t>Enter the emission factor from column W (rows 20-30).</t>
        </r>
      </text>
    </comment>
    <comment ref="N36" authorId="1" shapeId="0" xr:uid="{00000000-0006-0000-0200-000027000000}">
      <text>
        <r>
          <rPr>
            <sz val="9"/>
            <color indexed="81"/>
            <rFont val="Tahoma"/>
            <family val="2"/>
          </rPr>
          <t>Enter the emission factor from column W (rows 20-30).</t>
        </r>
      </text>
    </comment>
    <comment ref="O36" authorId="0" shapeId="0" xr:uid="{00000000-0006-0000-0200-000028000000}">
      <text>
        <r>
          <rPr>
            <sz val="9"/>
            <color indexed="81"/>
            <rFont val="Tahoma"/>
            <family val="2"/>
          </rPr>
          <t>Enter the emission factor from column W (rows 20-30).</t>
        </r>
      </text>
    </comment>
    <comment ref="P36" authorId="0" shapeId="0" xr:uid="{00000000-0006-0000-0200-000029000000}">
      <text>
        <r>
          <rPr>
            <sz val="9"/>
            <color indexed="81"/>
            <rFont val="Tahoma"/>
            <family val="2"/>
          </rPr>
          <t xml:space="preserve">Enter the emission factor from column W (rows 20-30).
</t>
        </r>
      </text>
    </comment>
    <comment ref="S46" authorId="1" shapeId="0" xr:uid="{00000000-0006-0000-0200-00002A000000}">
      <text>
        <r>
          <rPr>
            <sz val="9"/>
            <color indexed="81"/>
            <rFont val="Tahoma"/>
            <family val="2"/>
          </rPr>
          <t>Divide by 1000 to get 1kg of weight, then multiply by 365 to get per year.</t>
        </r>
      </text>
    </comment>
    <comment ref="D47" authorId="1" shapeId="0" xr:uid="{00000000-0006-0000-0200-00002B000000}">
      <text>
        <r>
          <rPr>
            <sz val="9"/>
            <color indexed="81"/>
            <rFont val="Tahoma"/>
            <family val="2"/>
          </rPr>
          <t>Enter the emission factor from column W (rows 35-46).</t>
        </r>
      </text>
    </comment>
    <comment ref="E47" authorId="0" shapeId="0" xr:uid="{00000000-0006-0000-0200-00002C000000}">
      <text>
        <r>
          <rPr>
            <sz val="9"/>
            <color indexed="81"/>
            <rFont val="Tahoma"/>
            <family val="2"/>
          </rPr>
          <t>Enter the emission factor from column W (rows 35-46).</t>
        </r>
      </text>
    </comment>
    <comment ref="F47" authorId="0" shapeId="0" xr:uid="{00000000-0006-0000-0200-00002D000000}">
      <text>
        <r>
          <rPr>
            <sz val="9"/>
            <color indexed="81"/>
            <rFont val="Tahoma"/>
            <family val="2"/>
          </rPr>
          <t>Enter the emission factor from column W (rows 35-46).</t>
        </r>
      </text>
    </comment>
    <comment ref="I47" authorId="1" shapeId="0" xr:uid="{00000000-0006-0000-0200-00002E000000}">
      <text>
        <r>
          <rPr>
            <sz val="9"/>
            <color indexed="81"/>
            <rFont val="Tahoma"/>
            <family val="2"/>
          </rPr>
          <t>Enter the emission factor from column W (rows 35-46).</t>
        </r>
      </text>
    </comment>
    <comment ref="J47" authorId="0" shapeId="0" xr:uid="{00000000-0006-0000-0200-00002F000000}">
      <text>
        <r>
          <rPr>
            <sz val="9"/>
            <color indexed="81"/>
            <rFont val="Tahoma"/>
            <family val="2"/>
          </rPr>
          <t>Enter the emission factor from column W (rows 35-46).</t>
        </r>
      </text>
    </comment>
    <comment ref="K47" authorId="0" shapeId="0" xr:uid="{00000000-0006-0000-0200-000030000000}">
      <text>
        <r>
          <rPr>
            <sz val="9"/>
            <color indexed="81"/>
            <rFont val="Tahoma"/>
            <family val="2"/>
          </rPr>
          <t>Enter the emission factor from column W (rows 35-46).</t>
        </r>
      </text>
    </comment>
    <comment ref="N47" authorId="1" shapeId="0" xr:uid="{00000000-0006-0000-0200-000031000000}">
      <text>
        <r>
          <rPr>
            <sz val="9"/>
            <color indexed="81"/>
            <rFont val="Tahoma"/>
            <family val="2"/>
          </rPr>
          <t>Enter the emission factor from column W (rows 35-46).</t>
        </r>
      </text>
    </comment>
    <comment ref="O47" authorId="0" shapeId="0" xr:uid="{00000000-0006-0000-0200-000032000000}">
      <text>
        <r>
          <rPr>
            <sz val="9"/>
            <color indexed="81"/>
            <rFont val="Tahoma"/>
            <family val="2"/>
          </rPr>
          <t>Enter the emission factor from column W (rows 35-46).</t>
        </r>
      </text>
    </comment>
    <comment ref="P47" authorId="0" shapeId="0" xr:uid="{00000000-0006-0000-0200-000033000000}">
      <text>
        <r>
          <rPr>
            <sz val="9"/>
            <color indexed="81"/>
            <rFont val="Tahoma"/>
            <family val="2"/>
          </rPr>
          <t>Enter the emission factor from column W (rows 35-46).</t>
        </r>
      </text>
    </comment>
    <comment ref="Y53" authorId="0" shapeId="0" xr:uid="{00000000-0006-0000-0200-000034000000}">
      <text>
        <r>
          <rPr>
            <sz val="9"/>
            <color indexed="81"/>
            <rFont val="Tahoma"/>
            <family val="2"/>
          </rPr>
          <t xml:space="preserve">Note:  It is most important to chose emission factor based on manure storage type. It may be necessary to chose an emission factor for another animal type. </t>
        </r>
      </text>
    </comment>
    <comment ref="D57" authorId="1" shapeId="0" xr:uid="{00000000-0006-0000-0200-000035000000}">
      <text>
        <r>
          <rPr>
            <sz val="9"/>
            <color indexed="81"/>
            <rFont val="Tahoma"/>
            <family val="2"/>
          </rPr>
          <t>Enter the % from column W (52-56).</t>
        </r>
      </text>
    </comment>
    <comment ref="E57" authorId="0" shapeId="0" xr:uid="{00000000-0006-0000-0200-000036000000}">
      <text>
        <r>
          <rPr>
            <sz val="9"/>
            <color indexed="81"/>
            <rFont val="Tahoma"/>
            <family val="2"/>
          </rPr>
          <t>Enter the % from column W (52-56).</t>
        </r>
      </text>
    </comment>
    <comment ref="F57" authorId="0" shapeId="0" xr:uid="{00000000-0006-0000-0200-000037000000}">
      <text>
        <r>
          <rPr>
            <sz val="9"/>
            <color indexed="81"/>
            <rFont val="Tahoma"/>
            <family val="2"/>
          </rPr>
          <t>Enter the % from column W (52-56).</t>
        </r>
      </text>
    </comment>
    <comment ref="I57" authorId="1" shapeId="0" xr:uid="{00000000-0006-0000-0200-000038000000}">
      <text>
        <r>
          <rPr>
            <sz val="9"/>
            <color indexed="81"/>
            <rFont val="Tahoma"/>
            <family val="2"/>
          </rPr>
          <t>Enter the % from column W (52-56).</t>
        </r>
      </text>
    </comment>
    <comment ref="J57" authorId="0" shapeId="0" xr:uid="{00000000-0006-0000-0200-000039000000}">
      <text>
        <r>
          <rPr>
            <sz val="9"/>
            <color indexed="81"/>
            <rFont val="Tahoma"/>
            <family val="2"/>
          </rPr>
          <t xml:space="preserve">Enter the % from column W (52-56).
</t>
        </r>
      </text>
    </comment>
    <comment ref="K57" authorId="0" shapeId="0" xr:uid="{00000000-0006-0000-0200-00003A000000}">
      <text>
        <r>
          <rPr>
            <sz val="9"/>
            <color indexed="81"/>
            <rFont val="Tahoma"/>
            <family val="2"/>
          </rPr>
          <t xml:space="preserve">Enter the % from column W (52-56).
</t>
        </r>
      </text>
    </comment>
    <comment ref="N57" authorId="1" shapeId="0" xr:uid="{00000000-0006-0000-0200-00003B000000}">
      <text>
        <r>
          <rPr>
            <sz val="9"/>
            <color indexed="81"/>
            <rFont val="Tahoma"/>
            <family val="2"/>
          </rPr>
          <t>Enter the % from column W (52-56).</t>
        </r>
      </text>
    </comment>
    <comment ref="O57" authorId="0" shapeId="0" xr:uid="{00000000-0006-0000-0200-00003C000000}">
      <text>
        <r>
          <rPr>
            <sz val="9"/>
            <color indexed="81"/>
            <rFont val="Tahoma"/>
            <family val="2"/>
          </rPr>
          <t>Enter the % from column W (52-56).</t>
        </r>
      </text>
    </comment>
    <comment ref="P57" authorId="0" shapeId="0" xr:uid="{00000000-0006-0000-0200-00003D000000}">
      <text>
        <r>
          <rPr>
            <sz val="9"/>
            <color indexed="81"/>
            <rFont val="Tahoma"/>
            <family val="2"/>
          </rPr>
          <t>Enter the % from column W (52-56).</t>
        </r>
      </text>
    </comment>
    <comment ref="D58" authorId="0" shapeId="0" xr:uid="{00000000-0006-0000-0200-00003E000000}">
      <text>
        <r>
          <rPr>
            <sz val="9"/>
            <color indexed="81"/>
            <rFont val="Tahoma"/>
            <family val="2"/>
          </rPr>
          <t xml:space="preserve">Enter the % from column X (52-56).
</t>
        </r>
      </text>
    </comment>
    <comment ref="E58" authorId="0" shapeId="0" xr:uid="{00000000-0006-0000-0200-00003F000000}">
      <text>
        <r>
          <rPr>
            <sz val="9"/>
            <color indexed="81"/>
            <rFont val="Tahoma"/>
            <family val="2"/>
          </rPr>
          <t>Enter the % from column X (52-56).</t>
        </r>
      </text>
    </comment>
    <comment ref="F58" authorId="0" shapeId="0" xr:uid="{00000000-0006-0000-0200-000040000000}">
      <text>
        <r>
          <rPr>
            <sz val="9"/>
            <color indexed="81"/>
            <rFont val="Tahoma"/>
            <family val="2"/>
          </rPr>
          <t>Enter the % from column X (52-56).</t>
        </r>
      </text>
    </comment>
    <comment ref="I58" authorId="0" shapeId="0" xr:uid="{00000000-0006-0000-0200-000041000000}">
      <text>
        <r>
          <rPr>
            <sz val="9"/>
            <color indexed="81"/>
            <rFont val="Tahoma"/>
            <family val="2"/>
          </rPr>
          <t>Enter the % from column X (52-56).</t>
        </r>
      </text>
    </comment>
    <comment ref="J58" authorId="0" shapeId="0" xr:uid="{00000000-0006-0000-0200-000042000000}">
      <text>
        <r>
          <rPr>
            <sz val="9"/>
            <color indexed="81"/>
            <rFont val="Tahoma"/>
            <family val="2"/>
          </rPr>
          <t>Enter the % from column X (52-56).</t>
        </r>
      </text>
    </comment>
    <comment ref="K58" authorId="0" shapeId="0" xr:uid="{00000000-0006-0000-0200-000043000000}">
      <text>
        <r>
          <rPr>
            <sz val="9"/>
            <color indexed="81"/>
            <rFont val="Tahoma"/>
            <family val="2"/>
          </rPr>
          <t xml:space="preserve">Enter the % from column X (52-56).
</t>
        </r>
      </text>
    </comment>
    <comment ref="N58" authorId="0" shapeId="0" xr:uid="{00000000-0006-0000-0200-000044000000}">
      <text>
        <r>
          <rPr>
            <sz val="9"/>
            <color indexed="81"/>
            <rFont val="Tahoma"/>
            <family val="2"/>
          </rPr>
          <t>Enter the % from column X (52-56).</t>
        </r>
      </text>
    </comment>
    <comment ref="O58" authorId="0" shapeId="0" xr:uid="{00000000-0006-0000-0200-000045000000}">
      <text>
        <r>
          <rPr>
            <sz val="9"/>
            <color indexed="81"/>
            <rFont val="Tahoma"/>
            <family val="2"/>
          </rPr>
          <t>Enter the % from column X (52-56).</t>
        </r>
      </text>
    </comment>
    <comment ref="P58" authorId="0" shapeId="0" xr:uid="{00000000-0006-0000-0200-000046000000}">
      <text>
        <r>
          <rPr>
            <sz val="9"/>
            <color indexed="81"/>
            <rFont val="Tahoma"/>
            <family val="2"/>
          </rPr>
          <t>Enter the % from column X (52-56).</t>
        </r>
      </text>
    </comment>
    <comment ref="B59" authorId="0" shapeId="0" xr:uid="{00000000-0006-0000-0200-000047000000}">
      <text>
        <r>
          <rPr>
            <sz val="9"/>
            <color indexed="81"/>
            <rFont val="Tahoma"/>
            <family val="2"/>
          </rPr>
          <t>Note: Do not change the emission factor in this row.</t>
        </r>
      </text>
    </comment>
    <comment ref="S59" authorId="1" shapeId="0" xr:uid="{D374F537-6802-408A-A36D-0F8F4082D67D}">
      <text>
        <r>
          <rPr>
            <sz val="9"/>
            <color indexed="81"/>
            <rFont val="Tahoma"/>
            <family val="2"/>
          </rPr>
          <t>Emission factor for volitilization as explained on PDF page 309 and shown in equation on PDF page 311.</t>
        </r>
      </text>
    </comment>
  </commentList>
</comments>
</file>

<file path=xl/sharedStrings.xml><?xml version="1.0" encoding="utf-8"?>
<sst xmlns="http://schemas.openxmlformats.org/spreadsheetml/2006/main" count="696" uniqueCount="254">
  <si>
    <t xml:space="preserve">conversion to tons/head/year </t>
  </si>
  <si>
    <t>long-term below barn pit storage</t>
  </si>
  <si>
    <t>outdoor liquid/slurry basin/tank</t>
  </si>
  <si>
    <t>any liquid/slurry</t>
  </si>
  <si>
    <t>anaerobic lagoon</t>
  </si>
  <si>
    <t>aerobic lagoon</t>
  </si>
  <si>
    <t>solid storage</t>
  </si>
  <si>
    <t>stall floor accumulation/periodic removal</t>
  </si>
  <si>
    <t>daily spread</t>
  </si>
  <si>
    <t>outdoor liquid/slurry basin/tank, no natural crust</t>
  </si>
  <si>
    <t>aerobic lagoon (natural aeration)</t>
  </si>
  <si>
    <t>volatilization rate</t>
  </si>
  <si>
    <t>Total</t>
  </si>
  <si>
    <t>Cows</t>
  </si>
  <si>
    <t>Heifers</t>
  </si>
  <si>
    <t>Total Head</t>
  </si>
  <si>
    <t>Existing facility</t>
  </si>
  <si>
    <t>Totals after construction</t>
  </si>
  <si>
    <t>Calves</t>
  </si>
  <si>
    <t>Animal units/head</t>
  </si>
  <si>
    <t>Total animal units</t>
  </si>
  <si>
    <t>A</t>
  </si>
  <si>
    <t>F</t>
  </si>
  <si>
    <t>C</t>
  </si>
  <si>
    <t>B</t>
  </si>
  <si>
    <t>D</t>
  </si>
  <si>
    <t>S</t>
  </si>
  <si>
    <t>T</t>
  </si>
  <si>
    <t>H</t>
  </si>
  <si>
    <t>N</t>
  </si>
  <si>
    <t>E</t>
  </si>
  <si>
    <t>P</t>
  </si>
  <si>
    <t>L</t>
  </si>
  <si>
    <t>G</t>
  </si>
  <si>
    <t>I</t>
  </si>
  <si>
    <t>J</t>
  </si>
  <si>
    <t>K</t>
  </si>
  <si>
    <t>M</t>
  </si>
  <si>
    <t>O</t>
  </si>
  <si>
    <t>Q</t>
  </si>
  <si>
    <t>R</t>
  </si>
  <si>
    <t>U</t>
  </si>
  <si>
    <t>Total CO2e</t>
  </si>
  <si>
    <t>animal inventory (head)</t>
  </si>
  <si>
    <t>tons CO2-e</t>
  </si>
  <si>
    <t>CH4</t>
  </si>
  <si>
    <t>N2O</t>
  </si>
  <si>
    <t>Global Warming Potential (conversion to CO2e)</t>
  </si>
  <si>
    <t>Swine &lt; 55 lbs</t>
  </si>
  <si>
    <t>Swine 55-330 lbs</t>
  </si>
  <si>
    <t>IPCC AR4 GWP</t>
  </si>
  <si>
    <t>ICPP AR5 GWP</t>
  </si>
  <si>
    <t>Pullets</t>
  </si>
  <si>
    <t>Layers</t>
  </si>
  <si>
    <t xml:space="preserve"> </t>
  </si>
  <si>
    <t>Note: For the EAW, round the total CO2e to the nearest 100 ton.</t>
  </si>
  <si>
    <t>https://www.pca.state.mn.us/sites/default/files/p-gen4-19.pdf</t>
  </si>
  <si>
    <t>CO2e avoidance data source: MPCA, Greenhouse Gas Reduction Potential of Agricultural Best Management Practices, p-gen4-19, October 2019, section K</t>
  </si>
  <si>
    <t>Alfalfa crop (acres)</t>
  </si>
  <si>
    <t>max</t>
  </si>
  <si>
    <t>mean</t>
  </si>
  <si>
    <t>TOTAL CO2e avoided (tons/yr) (A*B)</t>
  </si>
  <si>
    <t>min</t>
  </si>
  <si>
    <t>CO2e avoidance emission factor (tons/acre/yr)</t>
  </si>
  <si>
    <r>
      <t>rate of CH</t>
    </r>
    <r>
      <rPr>
        <vertAlign val="subscript"/>
        <sz val="8"/>
        <color theme="1"/>
        <rFont val="Arial"/>
        <family val="2"/>
      </rPr>
      <t>4</t>
    </r>
    <r>
      <rPr>
        <sz val="8"/>
        <color theme="1"/>
        <rFont val="Arial"/>
        <family val="2"/>
      </rPr>
      <t xml:space="preserve"> production (potential) (m</t>
    </r>
    <r>
      <rPr>
        <vertAlign val="superscript"/>
        <sz val="8"/>
        <color theme="1"/>
        <rFont val="Arial"/>
        <family val="2"/>
      </rPr>
      <t>3</t>
    </r>
    <r>
      <rPr>
        <sz val="8"/>
        <color theme="1"/>
        <rFont val="Arial"/>
        <family val="2"/>
      </rPr>
      <t xml:space="preserve"> CH</t>
    </r>
    <r>
      <rPr>
        <vertAlign val="subscript"/>
        <sz val="8"/>
        <color theme="1"/>
        <rFont val="Arial"/>
        <family val="2"/>
      </rPr>
      <t>4</t>
    </r>
    <r>
      <rPr>
        <sz val="8"/>
        <color theme="1"/>
        <rFont val="Arial"/>
        <family val="2"/>
      </rPr>
      <t>/kg VS)</t>
    </r>
  </si>
  <si>
    <r>
      <t>convert from m</t>
    </r>
    <r>
      <rPr>
        <vertAlign val="superscript"/>
        <sz val="8"/>
        <color theme="1"/>
        <rFont val="Arial"/>
        <family val="2"/>
      </rPr>
      <t>3</t>
    </r>
    <r>
      <rPr>
        <sz val="8"/>
        <color theme="1"/>
        <rFont val="Arial"/>
        <family val="2"/>
      </rPr>
      <t xml:space="preserve"> to kgs (kg CH</t>
    </r>
    <r>
      <rPr>
        <vertAlign val="subscript"/>
        <sz val="8"/>
        <color theme="1"/>
        <rFont val="Arial"/>
        <family val="2"/>
      </rPr>
      <t>4</t>
    </r>
    <r>
      <rPr>
        <sz val="8"/>
        <color theme="1"/>
        <rFont val="Arial"/>
        <family val="2"/>
      </rPr>
      <t>/m</t>
    </r>
    <r>
      <rPr>
        <vertAlign val="superscript"/>
        <sz val="8"/>
        <color theme="1"/>
        <rFont val="Arial"/>
        <family val="2"/>
      </rPr>
      <t>3</t>
    </r>
    <r>
      <rPr>
        <sz val="8"/>
        <color theme="1"/>
        <rFont val="Arial"/>
        <family val="2"/>
      </rPr>
      <t xml:space="preserve"> CH</t>
    </r>
    <r>
      <rPr>
        <vertAlign val="subscript"/>
        <sz val="8"/>
        <color theme="1"/>
        <rFont val="Arial"/>
        <family val="2"/>
      </rPr>
      <t>4</t>
    </r>
    <r>
      <rPr>
        <sz val="8"/>
        <color theme="1"/>
        <rFont val="Arial"/>
        <family val="2"/>
      </rPr>
      <t>)</t>
    </r>
  </si>
  <si>
    <t>daily haul and spread</t>
  </si>
  <si>
    <t>pasture</t>
  </si>
  <si>
    <t>convert to short tons</t>
  </si>
  <si>
    <t>livestock (head)</t>
  </si>
  <si>
    <t>volatile solids (vs) production rate (kg VS/kg animal liveweight/yr)</t>
  </si>
  <si>
    <r>
      <t>maximum potential CH</t>
    </r>
    <r>
      <rPr>
        <vertAlign val="subscript"/>
        <sz val="8"/>
        <color theme="1"/>
        <rFont val="Arial"/>
        <family val="2"/>
      </rPr>
      <t>4</t>
    </r>
    <r>
      <rPr>
        <sz val="8"/>
        <color theme="1"/>
        <rFont val="Arial"/>
        <family val="2"/>
      </rPr>
      <t xml:space="preserve"> production (kg/yr) (D*E*F*G*H)</t>
    </r>
  </si>
  <si>
    <r>
      <t>CH</t>
    </r>
    <r>
      <rPr>
        <vertAlign val="subscript"/>
        <sz val="8"/>
        <color theme="1"/>
        <rFont val="Arial"/>
        <family val="2"/>
      </rPr>
      <t>4</t>
    </r>
    <r>
      <rPr>
        <sz val="8"/>
        <color theme="1"/>
        <rFont val="Arial"/>
        <family val="2"/>
      </rPr>
      <t xml:space="preserve"> (metric tons/yr) (I*J)</t>
    </r>
  </si>
  <si>
    <r>
      <t>CH</t>
    </r>
    <r>
      <rPr>
        <vertAlign val="subscript"/>
        <sz val="8"/>
        <color theme="1"/>
        <rFont val="Arial"/>
        <family val="2"/>
      </rPr>
      <t>4</t>
    </r>
    <r>
      <rPr>
        <sz val="8"/>
        <color theme="1"/>
        <rFont val="Arial"/>
        <family val="2"/>
      </rPr>
      <t xml:space="preserve"> (short tons/yr) (K*L)</t>
    </r>
  </si>
  <si>
    <r>
      <t>short tons/yr CO</t>
    </r>
    <r>
      <rPr>
        <vertAlign val="subscript"/>
        <sz val="8"/>
        <color theme="1"/>
        <rFont val="Arial"/>
        <family val="2"/>
      </rPr>
      <t>2</t>
    </r>
    <r>
      <rPr>
        <sz val="8"/>
        <color theme="1"/>
        <rFont val="Arial"/>
        <family val="2"/>
      </rPr>
      <t>-e</t>
    </r>
  </si>
  <si>
    <t>excreted nitrogen (N)  (kg N/kg animal liveweight/yr)</t>
  </si>
  <si>
    <t>emission factor from manure storage (kg N/kg excreted N)</t>
  </si>
  <si>
    <t>V</t>
  </si>
  <si>
    <r>
      <t>Convert N to N</t>
    </r>
    <r>
      <rPr>
        <vertAlign val="subscript"/>
        <sz val="8"/>
        <color theme="1"/>
        <rFont val="Arial"/>
        <family val="2"/>
      </rPr>
      <t>2</t>
    </r>
    <r>
      <rPr>
        <sz val="8"/>
        <color theme="1"/>
        <rFont val="Arial"/>
        <family val="2"/>
      </rPr>
      <t>O</t>
    </r>
  </si>
  <si>
    <r>
      <t>N</t>
    </r>
    <r>
      <rPr>
        <vertAlign val="subscript"/>
        <sz val="8"/>
        <color theme="1"/>
        <rFont val="Arial"/>
        <family val="2"/>
      </rPr>
      <t>2</t>
    </r>
    <r>
      <rPr>
        <sz val="8"/>
        <color theme="1"/>
        <rFont val="Arial"/>
        <family val="2"/>
      </rPr>
      <t>O emissions (metric tons) (O*P*Q*R*S/1000)</t>
    </r>
  </si>
  <si>
    <r>
      <t>N</t>
    </r>
    <r>
      <rPr>
        <vertAlign val="subscript"/>
        <sz val="8"/>
        <color theme="1"/>
        <rFont val="Arial"/>
        <family val="2"/>
      </rPr>
      <t>2</t>
    </r>
    <r>
      <rPr>
        <sz val="8"/>
        <color theme="1"/>
        <rFont val="Arial"/>
        <family val="2"/>
      </rPr>
      <t>O emissions (short tons) (T*U)</t>
    </r>
  </si>
  <si>
    <t>W</t>
  </si>
  <si>
    <r>
      <t>N</t>
    </r>
    <r>
      <rPr>
        <b/>
        <vertAlign val="subscript"/>
        <sz val="8"/>
        <color theme="1"/>
        <rFont val="Arial"/>
        <family val="2"/>
      </rPr>
      <t>2</t>
    </r>
    <r>
      <rPr>
        <b/>
        <sz val="8"/>
        <color theme="1"/>
        <rFont val="Arial"/>
        <family val="2"/>
      </rPr>
      <t>O - barn and manure storage</t>
    </r>
  </si>
  <si>
    <r>
      <t>CH</t>
    </r>
    <r>
      <rPr>
        <b/>
        <vertAlign val="subscript"/>
        <sz val="8"/>
        <color theme="1"/>
        <rFont val="Arial"/>
        <family val="2"/>
      </rPr>
      <t>4</t>
    </r>
    <r>
      <rPr>
        <b/>
        <sz val="8"/>
        <color theme="1"/>
        <rFont val="Arial"/>
        <family val="2"/>
      </rPr>
      <t xml:space="preserve"> - barn and manure storage</t>
    </r>
  </si>
  <si>
    <r>
      <t>tons CH</t>
    </r>
    <r>
      <rPr>
        <vertAlign val="subscript"/>
        <sz val="8"/>
        <color theme="1"/>
        <rFont val="Arial"/>
        <family val="2"/>
      </rPr>
      <t>4</t>
    </r>
    <r>
      <rPr>
        <sz val="8"/>
        <color theme="1"/>
        <rFont val="Arial"/>
        <family val="2"/>
      </rPr>
      <t xml:space="preserve"> (A*B*C)</t>
    </r>
  </si>
  <si>
    <r>
      <t>tons CO</t>
    </r>
    <r>
      <rPr>
        <b/>
        <vertAlign val="subscript"/>
        <sz val="8"/>
        <color theme="1"/>
        <rFont val="Arial"/>
        <family val="2"/>
      </rPr>
      <t>2</t>
    </r>
    <r>
      <rPr>
        <b/>
        <sz val="8"/>
        <color theme="1"/>
        <rFont val="Arial"/>
        <family val="2"/>
      </rPr>
      <t>-e</t>
    </r>
  </si>
  <si>
    <r>
      <t>kg CH</t>
    </r>
    <r>
      <rPr>
        <vertAlign val="subscript"/>
        <sz val="8"/>
        <color theme="1"/>
        <rFont val="Arial"/>
        <family val="2"/>
      </rPr>
      <t>4</t>
    </r>
    <r>
      <rPr>
        <sz val="8"/>
        <color theme="1"/>
        <rFont val="Arial"/>
        <family val="2"/>
      </rPr>
      <t>/head/yr (EPA)</t>
    </r>
  </si>
  <si>
    <r>
      <t>N</t>
    </r>
    <r>
      <rPr>
        <b/>
        <vertAlign val="subscript"/>
        <sz val="8"/>
        <color theme="1"/>
        <rFont val="Arial"/>
        <family val="2"/>
      </rPr>
      <t>2</t>
    </r>
    <r>
      <rPr>
        <b/>
        <sz val="8"/>
        <color theme="1"/>
        <rFont val="Arial"/>
        <family val="2"/>
      </rPr>
      <t>O - manure land application</t>
    </r>
  </si>
  <si>
    <t>emission factor (%)</t>
  </si>
  <si>
    <t>convert N to N2O</t>
  </si>
  <si>
    <t>X</t>
  </si>
  <si>
    <t>Y</t>
  </si>
  <si>
    <t>Z</t>
  </si>
  <si>
    <t>AA</t>
  </si>
  <si>
    <t>AB</t>
  </si>
  <si>
    <t>AC</t>
  </si>
  <si>
    <t>AD</t>
  </si>
  <si>
    <t>AE</t>
  </si>
  <si>
    <t>AF</t>
  </si>
  <si>
    <r>
      <t>N</t>
    </r>
    <r>
      <rPr>
        <vertAlign val="subscript"/>
        <sz val="8"/>
        <color theme="1"/>
        <rFont val="Arial"/>
        <family val="2"/>
      </rPr>
      <t>2</t>
    </r>
    <r>
      <rPr>
        <sz val="8"/>
        <color theme="1"/>
        <rFont val="Arial"/>
        <family val="2"/>
      </rPr>
      <t>O emissions (metric tons) ([X-(X*(Y+Z))*AA*AB/1000])</t>
    </r>
  </si>
  <si>
    <r>
      <t>N</t>
    </r>
    <r>
      <rPr>
        <vertAlign val="subscript"/>
        <sz val="8"/>
        <color theme="1"/>
        <rFont val="Arial"/>
        <family val="2"/>
      </rPr>
      <t>2</t>
    </r>
    <r>
      <rPr>
        <sz val="8"/>
        <color theme="1"/>
        <rFont val="Arial"/>
        <family val="2"/>
      </rPr>
      <t>O emissions (short tons) (AC*AD)</t>
    </r>
  </si>
  <si>
    <t>Methane conversion factors (MCFs) by manure storage type</t>
  </si>
  <si>
    <t>kg N2O-N/kg N produced in feedlot by manure storage type</t>
  </si>
  <si>
    <t>anaerobic lagoons</t>
  </si>
  <si>
    <t>dairy cattle</t>
  </si>
  <si>
    <t>outdoor liquid/slurry storage</t>
  </si>
  <si>
    <t>below barn pit storage</t>
  </si>
  <si>
    <t>beef cattle</t>
  </si>
  <si>
    <t>manure with bedding</t>
  </si>
  <si>
    <t>manure without bedding</t>
  </si>
  <si>
    <r>
      <t>CH</t>
    </r>
    <r>
      <rPr>
        <vertAlign val="subscript"/>
        <sz val="8"/>
        <color theme="1"/>
        <rFont val="Arial"/>
        <family val="2"/>
      </rPr>
      <t>4</t>
    </r>
    <r>
      <rPr>
        <sz val="8"/>
        <color theme="1"/>
        <rFont val="Arial"/>
        <family val="2"/>
      </rPr>
      <t xml:space="preserve"> - barn and manure storage</t>
    </r>
  </si>
  <si>
    <r>
      <t>N</t>
    </r>
    <r>
      <rPr>
        <vertAlign val="subscript"/>
        <sz val="8"/>
        <color theme="1"/>
        <rFont val="Arial"/>
        <family val="2"/>
      </rPr>
      <t>2</t>
    </r>
    <r>
      <rPr>
        <sz val="8"/>
        <color theme="1"/>
        <rFont val="Arial"/>
        <family val="2"/>
      </rPr>
      <t>O - barn and manure storage</t>
    </r>
  </si>
  <si>
    <r>
      <t>N</t>
    </r>
    <r>
      <rPr>
        <vertAlign val="subscript"/>
        <sz val="8"/>
        <color theme="1"/>
        <rFont val="Arial"/>
        <family val="2"/>
      </rPr>
      <t>2</t>
    </r>
    <r>
      <rPr>
        <sz val="8"/>
        <color theme="1"/>
        <rFont val="Arial"/>
        <family val="2"/>
      </rPr>
      <t>O - manure land application</t>
    </r>
  </si>
  <si>
    <t>animal liveweight (kg/head)</t>
  </si>
  <si>
    <t>N remaining in manure used as fertilizer ((O+P+Q)-T*1000/S) (kg/yr)</t>
  </si>
  <si>
    <t>feedlot runoff/leaching rate (%)</t>
  </si>
  <si>
    <t>feedlot volatilization rate (%)</t>
  </si>
  <si>
    <r>
      <t>CH</t>
    </r>
    <r>
      <rPr>
        <vertAlign val="subscript"/>
        <sz val="8"/>
        <color theme="1"/>
        <rFont val="Arial"/>
        <family val="2"/>
      </rPr>
      <t>4</t>
    </r>
    <r>
      <rPr>
        <sz val="8"/>
        <color theme="1"/>
        <rFont val="Arial"/>
        <family val="2"/>
      </rPr>
      <t xml:space="preserve"> - enteric fermentation</t>
    </r>
  </si>
  <si>
    <t>composting-intensive</t>
  </si>
  <si>
    <r>
      <t>CH</t>
    </r>
    <r>
      <rPr>
        <b/>
        <vertAlign val="subscript"/>
        <sz val="10"/>
        <color theme="1"/>
        <rFont val="Arial"/>
        <family val="2"/>
      </rPr>
      <t>4</t>
    </r>
    <r>
      <rPr>
        <b/>
        <sz val="10"/>
        <color theme="1"/>
        <rFont val="Arial"/>
        <family val="2"/>
      </rPr>
      <t xml:space="preserve"> - barn and manure storage</t>
    </r>
  </si>
  <si>
    <r>
      <t>N</t>
    </r>
    <r>
      <rPr>
        <b/>
        <vertAlign val="subscript"/>
        <sz val="10"/>
        <color theme="1"/>
        <rFont val="Arial"/>
        <family val="2"/>
      </rPr>
      <t>2</t>
    </r>
    <r>
      <rPr>
        <b/>
        <sz val="10"/>
        <color theme="1"/>
        <rFont val="Arial"/>
        <family val="2"/>
      </rPr>
      <t>O - barn and manure storage</t>
    </r>
  </si>
  <si>
    <r>
      <t>N</t>
    </r>
    <r>
      <rPr>
        <b/>
        <vertAlign val="subscript"/>
        <sz val="10"/>
        <color theme="1"/>
        <rFont val="Arial"/>
        <family val="2"/>
      </rPr>
      <t>2</t>
    </r>
    <r>
      <rPr>
        <b/>
        <sz val="10"/>
        <color theme="1"/>
        <rFont val="Arial"/>
        <family val="2"/>
      </rPr>
      <t>O - manure land application</t>
    </r>
  </si>
  <si>
    <r>
      <t>CH</t>
    </r>
    <r>
      <rPr>
        <b/>
        <vertAlign val="subscript"/>
        <sz val="10"/>
        <color theme="1"/>
        <rFont val="Arial"/>
        <family val="2"/>
      </rPr>
      <t>4</t>
    </r>
    <r>
      <rPr>
        <b/>
        <sz val="10"/>
        <color theme="1"/>
        <rFont val="Arial"/>
        <family val="2"/>
      </rPr>
      <t xml:space="preserve"> - enteric fermentation</t>
    </r>
  </si>
  <si>
    <t>Project/Proposed changes</t>
  </si>
  <si>
    <t>GWP Source: International Panel on Climate Change Fourth Assessment Report.</t>
  </si>
  <si>
    <r>
      <t>methane conversion factor (MCF) (% of potential CH</t>
    </r>
    <r>
      <rPr>
        <vertAlign val="subscript"/>
        <sz val="8"/>
        <rFont val="Arial"/>
        <family val="2"/>
      </rPr>
      <t>4</t>
    </r>
    <r>
      <rPr>
        <sz val="8"/>
        <rFont val="Arial"/>
        <family val="2"/>
      </rPr>
      <t>)</t>
    </r>
  </si>
  <si>
    <t>List of Emission Sources (calcs below):</t>
  </si>
  <si>
    <t>run-off/leaching rate</t>
  </si>
  <si>
    <t>CH4 - barn and manure storage</t>
  </si>
  <si>
    <t>N2O - barn and manure storage</t>
  </si>
  <si>
    <r>
      <t>maximum potential CH</t>
    </r>
    <r>
      <rPr>
        <vertAlign val="subscript"/>
        <sz val="8"/>
        <rFont val="Arial"/>
        <family val="2"/>
      </rPr>
      <t>4</t>
    </r>
    <r>
      <rPr>
        <sz val="8"/>
        <rFont val="Arial"/>
        <family val="2"/>
      </rPr>
      <t xml:space="preserve"> production (kg/yr) (D*E*F*G*H)</t>
    </r>
  </si>
  <si>
    <r>
      <t>CH</t>
    </r>
    <r>
      <rPr>
        <vertAlign val="subscript"/>
        <sz val="8"/>
        <rFont val="Arial"/>
        <family val="2"/>
      </rPr>
      <t>4</t>
    </r>
    <r>
      <rPr>
        <sz val="8"/>
        <rFont val="Arial"/>
        <family val="2"/>
      </rPr>
      <t xml:space="preserve"> (metric tons/yr) (I*J)</t>
    </r>
  </si>
  <si>
    <t>version 5/21/20</t>
  </si>
  <si>
    <t>Dairy</t>
  </si>
  <si>
    <t>Poultry</t>
  </si>
  <si>
    <t>Swine</t>
  </si>
  <si>
    <t>2/19/20 kg:  in cell B20 changed "CH4 - manure storage" to "CH4 - barn and manure storage" and in cell B34 "N2O - direct from feedlots" to "N2O - barn and manure storage"</t>
  </si>
  <si>
    <t xml:space="preserve">4/9/20 kg: row </t>
  </si>
  <si>
    <t>5/11/20 - changed S6 to S5 in cell C27</t>
  </si>
  <si>
    <t>4/16/20 P Ciborowski: fixed error in N2O land app emissions calc and dropped "indirect" from labeling</t>
  </si>
  <si>
    <t>version 4/17/20 kg - changed "flatulence" to "enteric fermintation"</t>
  </si>
  <si>
    <t>version 4/10/20 kg - cells D55 and I55 were referencing the wrong cell</t>
  </si>
  <si>
    <t>version 5/7/20 kg - PC fixed/updated CH4 enteric fermentation annual rates. PC rebuilt the CH4 barn and manure storage calcs to correct a unit conversation and to simply. PC changed the animal live weight based on more recent data.</t>
  </si>
  <si>
    <t>version 4/9/20 kg - fixed error in calculation for row 56 -- formula was (T*(R+S)*U*P) --- fixed to (T*(1-(R+S))*U*P))</t>
  </si>
  <si>
    <t>Notes</t>
  </si>
  <si>
    <t>4/7/21 Discussion with Peter Ciborowski ERU decided to stick with standard IPCC calculations as implemented by the MPCA, which are cited in the notes in this spreadsheet. Jenna, Chuck and Kim agreed that it is okay for projects that have two manure management methods to account for those two methods in calculations, instead of requiring the use of only one. J, C, and K agreed to not allow for adjustments to enteric fermentation calculation based on breed. (The calculation is based on head, not AU/weight/breed.)</t>
  </si>
  <si>
    <t>conversion from kg to short tons</t>
  </si>
  <si>
    <t>convert from metric tons to short tons</t>
  </si>
  <si>
    <t>US average basis, "Nitrous Oxide Emission Factors" or "Emission Factor for Volatilization"</t>
  </si>
  <si>
    <t>4/28/21 deleted note in cell Y49 because it is no longer applicable</t>
  </si>
  <si>
    <t>4/28/21 deleted swine and poultry rates from column W "N2O - manure land application" section because they are not applicable</t>
  </si>
  <si>
    <t>4/28/21 changed Y55 from 0% to 27% based on Table A-194 in the 2019 reference doc</t>
  </si>
  <si>
    <t>5/4/2021 changed all Table numbers to update reference from the 2019 GHG doc to the 2020 GHG doc</t>
  </si>
  <si>
    <t>5/4/2021 changed X24 from 0.67 to 0.68 to update reference from the 2019 GHG doc to the 2020 GHG doc</t>
  </si>
  <si>
    <t>5/4/2021 changed X21-23 from 0.23 to 0.25 to update reference from the 2019 GHG doc to the 2020 GHG doc</t>
  </si>
  <si>
    <t>composting-passive</t>
  </si>
  <si>
    <t>5/4/21 changed W45 from "composting-extensive/passive" to "composting-passive" to match 2020 GHG doc terminology</t>
  </si>
  <si>
    <t>5/4/21 column X discovered the displayed percentage was not showing decimal points and appeared to be rounded down to 0%. Added notes to column AV since new decimal points indicated that Midwest numbers were used, not Central</t>
  </si>
  <si>
    <t>5/4/21 changed X60 to "0" as "0.4" was incorrect in both 2019 and 2020 GHG doc</t>
  </si>
  <si>
    <t>5/4/21 4/28/21 deleted swine and cattle rates from column S "N2O - manure land application" section because they are not applicable</t>
  </si>
  <si>
    <t>5/5/2021 changed all Table numbers to update reference from the 2019 GHG doc to the 2020 GHG doc</t>
  </si>
  <si>
    <t>Cattle Specific</t>
  </si>
  <si>
    <t>Poultry Specific</t>
  </si>
  <si>
    <t>No Specified Animal Type</t>
  </si>
  <si>
    <t>poultry with bedding</t>
  </si>
  <si>
    <t>poultry without bedding</t>
  </si>
  <si>
    <t>5/5/2021 changed T21-23 from 0.23 to 0.25 to update reference from the 2019 GHG doc to the 2020 GHG doc</t>
  </si>
  <si>
    <t>5/7/20 kg: PC rebuilt the CH4 barn and manure storage calcs to correct a unit conversation and to simplify. PC changed the animal live weight based on more recent data.</t>
  </si>
  <si>
    <t>4/28/21 X37 changed from 0 to 0.01 based on Table A-193 in the 2019 reference doc</t>
  </si>
  <si>
    <t>5/6/21 changed S50 from "composting-extensive/passive" to "composting-passive" to match 2020 GHG doc terminology</t>
  </si>
  <si>
    <t>5/5/21 added headers in column S under "kg N2O-N/kg N produced in feedlot by manure storage type" to clarify that some emission factors are based on animal type</t>
  </si>
  <si>
    <t>5/5/21 added headers in column S under "Methane conversion factors (MCFs) by manure storage type" to clarify that some emission factors are based on animal type</t>
  </si>
  <si>
    <t xml:space="preserve">5/6/21 column T discovered the displayed percentage was not showing decimal points and appeared to be rounded down to 0% - added a decimal place and discovered a fix (from 0.4% to 0.0%) for poultry bedding emission factors under "runoff/leaching rate" </t>
  </si>
  <si>
    <t>5/6/21 added pasture, solid storage, and anaerobic lagoon poultry specific options in column S under "N losses at feedlot to volatilization and leaching/run-off (% of available N)" based on 2020 GHG doc</t>
  </si>
  <si>
    <t>5/6/21 deleted "flat rate (assumed value)"  in column S under "N losses at feedlot to volatilization and leaching/run-off (% of available N)" as data was not found for it in the 2020 GHG doc, and now that more options are available it would not be consistent/fair/valuable to use an assumed rate</t>
  </si>
  <si>
    <t>Swine &gt; 330 lbs [breeding]</t>
  </si>
  <si>
    <t>5/20/21 changed cells W20-22 from 0.23 to 0.25 to update reference from the 2019 GHG doc to the 2020 GHG doc</t>
  </si>
  <si>
    <t>5/20/21 changed cell W23 from 0.67 to 0.69 to update reference from the 2019 GHG doc to the 2020 GHG doc and also become swine specific</t>
  </si>
  <si>
    <t>5/20/21 added headers in column S under "Methane conversion factors (MCFs) by manure storage type" to clarify that some emission factors are based on animal type</t>
  </si>
  <si>
    <t>Swine Specific</t>
  </si>
  <si>
    <t>5/20/21 added headers in column V under "Methane conversion factors (MCFs) by manure storage type" to clarify that some emission factors are based on animal type</t>
  </si>
  <si>
    <t>6/14/21 deleted all cells under the "N2O - manure land application" that were not swine specific</t>
  </si>
  <si>
    <t>6/14/21 column W discovered the displayed percentage was not showing decimal points and appeared to be rounded down to 0%. Added notes to column Y since new decimal points indicated that Midwest numbers were used, not Central</t>
  </si>
  <si>
    <t>5/5/21 added S26 and S27 from Table A-190 because they are relevant for poultry</t>
  </si>
  <si>
    <t>6/14/21 changed all Table numbers to update reference from the 2019 GHG doc to the 2020 GHG doc</t>
  </si>
  <si>
    <t>6/16/21 Peter confirmed via email that the values in each tab for "excreted nitrogen (N) (kg N/kg animal liveweight/yr)" should rely on Table A-185 in the 2020 GHG doc. The methodology is to divide by 1000 to get 1kg of animal weight, and multiply by 365 to get per year. Values were updated in row 47.</t>
  </si>
  <si>
    <t>6/16/21 Peter confirmed via email that the values in each tab for "excreted nitrogen (N) (kg N/kg animal liveweight/yr)" should rely on Table A-185 in the 2020 GHG doc. The methodology is to divide by 1000 to get 1kg of animal weight, and multiply by 365 to get per year. Values were updated in row 36.</t>
  </si>
  <si>
    <t>6/16/21 Peter confirmed via email that the values in each tab for "excreted nitrogen (N) (kg N/kg animal liveweight/yr)" should rely on Table A-185 in the 2020 GHG doc. The methodology is to divide by 1000 to get 1kg of animal weight, and multiply by 365 to get per year. Values for calves were updated in row 45.</t>
  </si>
  <si>
    <t>4/28/21 changed E22 from 58.66kg to 58.5kg based on heifer weighted average (for months in heifer group) calculated from Table A-176 in the 2019 reference doc</t>
  </si>
  <si>
    <t>6/25/21 updated all Table numbers from the 2020 GHG doc to the 2021 GHG doc</t>
  </si>
  <si>
    <t>Miscellaneous</t>
  </si>
  <si>
    <t>8/26/21 KG removed the worksheet/tab called “Fed GHG reporting rule” that mentions 40 CFR part 98 subpt JJ. This fed rule is on-hold because congress restricted EPA spending funds on it. Note that the 25 metric tons/yr of manure management does not include enteric fermentation or manure land application. https://www.epa.gov/ghgreporting/subpart-jj-manure-management</t>
  </si>
  <si>
    <r>
      <t>The source used for emission factors and equations below came from USEPA, Inventory of US Sources and Sinks of Greenhouse Gases</t>
    </r>
    <r>
      <rPr>
        <b/>
        <sz val="6"/>
        <color rgb="FFC00000"/>
        <rFont val="Arial"/>
        <family val="2"/>
      </rPr>
      <t xml:space="preserve"> (2022)</t>
    </r>
  </si>
  <si>
    <t>Minnesota-specific estimates, Table A-150 (see note)</t>
  </si>
  <si>
    <t>US average basis, Table A-136</t>
  </si>
  <si>
    <t>Minnesota-specific estimates, Table A-163 and Table A-164 (see note)</t>
  </si>
  <si>
    <t>US average basis, Table A-162</t>
  </si>
  <si>
    <t>US average basis, Tables A-168 and A-169</t>
  </si>
  <si>
    <t>Table A-168, cool climate</t>
  </si>
  <si>
    <t>Table A-169, Minnesota [deep pit]</t>
  </si>
  <si>
    <t>Table A-169, Minnesota</t>
  </si>
  <si>
    <t>composting - in vessel</t>
  </si>
  <si>
    <t>composting - static pile</t>
  </si>
  <si>
    <t>composting - extensive/passive</t>
  </si>
  <si>
    <t>composting - intensive</t>
  </si>
  <si>
    <t>US average basis, Table A-163 and A-164</t>
  </si>
  <si>
    <t>Table A-170</t>
  </si>
  <si>
    <t>US average basis, Table A-170</t>
  </si>
  <si>
    <t>Methane conversion factors (MCFs) by manure storage type in %</t>
  </si>
  <si>
    <t>compost - static pile</t>
  </si>
  <si>
    <t>dry lot</t>
  </si>
  <si>
    <t>Table A-170 [pit storage]</t>
  </si>
  <si>
    <t>Table A-171, Midwest</t>
  </si>
  <si>
    <t>regional basis, Table A-171</t>
  </si>
  <si>
    <t>Table A-171, Midwest  [deep pit]</t>
  </si>
  <si>
    <t>5/9/22 updated all Table numbers from the 2021 GHG doc to 2022 GHG doc</t>
  </si>
  <si>
    <t>Minnesota-specific estimates, Table A-163 (see note)</t>
  </si>
  <si>
    <t>US average basis, Table A-163</t>
  </si>
  <si>
    <t>US average basis, Table A-154</t>
  </si>
  <si>
    <t>US average basis; 
for &gt;330 lbs. class, values for beeding stock used Table A-162; 
for 55-330 lbs class, values from USEPA Table A-162's 50-119 lbs, 120-179 lbs, and &gt;180 lbs categories were used when calculating a weighted average from these weight classes in USDA 2006-2018 MN's Ag Stats distribution of hogs (2020) [not in USEPA Tables]</t>
  </si>
  <si>
    <t>Table A-171, Midwest [deep pit]</t>
  </si>
  <si>
    <t>5/12/22 updated all Table numbers from the 2021 GHG doc to 2022 GHG doc</t>
  </si>
  <si>
    <t>5/11/22 updated all Table numbers from the 2021 GHG doc to 2022 GHG doc</t>
  </si>
  <si>
    <t>5/11/22 copied row/cell equivalents from dairy tab to the same non-animal specific numbers that were changed for CH4 and N20 barn/manure storage and N2O manure land app tables</t>
  </si>
  <si>
    <t>5/12/22 copied row/cell equivalents from dairy tab to the same non-animal specific numbers that were changed for CH4 and N20 barn/manure storage and N2O manure land app tables</t>
  </si>
  <si>
    <t>5/12/22 changed cell w23 from .69 to .68 to reflect 2020 GHG doc</t>
  </si>
  <si>
    <t>5/11/22 discovered that row 40 (labeled Q) was histroically incorrect for layers, so fixed to reflect 2020 GHG values</t>
  </si>
  <si>
    <t>5/9/22 changed kg ch4/head/yr for cows from 134 to138 to reflect 2020 GHG doc</t>
  </si>
  <si>
    <t>5/9/22 changed ch4 kg/head for calves from 122 to 123 to reflect 2020 GHG doc</t>
  </si>
  <si>
    <t>5/9/22 changed ch4 VS row 31 for cows from 3.98 to 4.1 to reflect 2020 GHG doc</t>
  </si>
  <si>
    <t>5/9/22 changed ch4 VS row 31 for heifers from 3.07 to 3.08 to reflect 2020 GHG doc</t>
  </si>
  <si>
    <t>5/9/22 changed stall floor accumulation/periodic removal from .21 to .20 to reflect 2020 GHG doc</t>
  </si>
  <si>
    <t>5/9/22 changed cell X28 from .21 to .20 to reflect 2020 GHG doc</t>
  </si>
  <si>
    <t>5/9/22 changed long-term below barn pit storage from .25 to .24 to reflect 2020 GHG doc</t>
  </si>
  <si>
    <t>5/9/22 changed outdoor liquid/slurry basin/tank from .25 to .24 to reflect 2020 GHG doc</t>
  </si>
  <si>
    <t>5/9/22 changed any liquid/slurry from .25 to .24 to reflect 2020 GHG doc</t>
  </si>
  <si>
    <t>5/9/22 changed pasture from .001 to .0047 to reflect 2020 GHG doc</t>
  </si>
  <si>
    <t>5/9/22 added rows 34, 35, and 36 for more composting options now that emission factors in 2020 GHG doc are different</t>
  </si>
  <si>
    <t>5/9/22 added row 48 for more composting options under N2O - barn and manure storage</t>
  </si>
  <si>
    <t>Inventory of U.S. Greenhouse Gas Emissions and Sinks: 1990-2020 – Agriculture (epa.gov)</t>
  </si>
  <si>
    <t>Inventory of U.S. Greenhouse Gas Emissions and Sinks: 1990-2020 – Annexes (epa.gov)</t>
  </si>
  <si>
    <t>kg CH4/head/yr (EPA)</t>
  </si>
  <si>
    <t>rate of CH4 production (potential) (m3 CH4/kg VS)</t>
  </si>
  <si>
    <t>12/14/2022 added links to 2022 Annex Tables - MDK</t>
  </si>
  <si>
    <t>Density of CH4 at 25 C, Equation A-36</t>
  </si>
  <si>
    <t>12/22/2022 corrected row 33 density of CH4 at 25 C from 0.622 to 0.662, per Equation A-35, EPA Annex - MDK</t>
  </si>
  <si>
    <t>12/22/2022 corrected row 24 density of CH4 at 25 C from 0.622 to 0.662, per Equation A-35, EPA Annex - MDK</t>
  </si>
  <si>
    <t>12/22/2022 corrected row 55 equation from ((O+P+Q)-T*1000/S) (kg/yr) to ((O*P*Q)-T*1000/S) (kg/yr) - MDK</t>
  </si>
  <si>
    <t>12/22/2022 corrected row 46 equation from ((O+P+Q)-T*1000/S) (kg/yr) to ((O*P*Q)-T*1000/S) (kg/yr) - MDK</t>
  </si>
  <si>
    <t>12/22/2022 corrected row 56 equation from ((O+P+Q)-T*1000/S) (kg/yr) to ((O*P*Q)-T*1000/S) (kg/yr) - MDK</t>
  </si>
  <si>
    <t>N remaining in manure used as fertilizer ((O*P*Q)-T*1000/S) (kg/yr)</t>
  </si>
  <si>
    <t>N losses at feedlot to volatilization and leaching/run-off (% of available N) *</t>
  </si>
  <si>
    <t xml:space="preserve">12/23/2002 Added "* Data for nitrogen losses due to leaching were no available, so the values represent only nitrogen losses due to runoff.Table A-171. Source: EPA (2002b, 2005)" - MDK </t>
  </si>
  <si>
    <t>* Data for nitrogen losses due to leaching were no available, so the values represent only nitrogen losses due to runoff. Table A-171. Source: EBA (2002b, 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</si>
</sst>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0.00_)"/>
    <numFmt numFmtId="169" formatCode="0.00_)"/>
    <numFmt numFmtId="170" formatCode="0.0"/>
    <numFmt numFmtId="171" formatCode="0.000"/>
    <numFmt numFmtId="172" formatCode="_(* #,##0.000_);_(* \(#,##0.000\);_(* &quot;-&quot;???_);_(@_)"/>
    <numFmt numFmtId="173" formatCode="_(* #,##0.0_);_(* \(#,##0.0\);_(* &quot;-&quot;?_);_(@_)"/>
    <numFmt numFmtId="174" formatCode="0.0%"/>
    <numFmt numFmtId="175" formatCode="#,##0.000_);\(#,##0.000\)"/>
    <numFmt numFmtId="176" formatCode="0.0000"/>
  </numFmts>
  <fonts count="50" x14ac:knownFonts="1">
    <font>
      <sz val="11"/>
      <color theme="1"/>
      <name val="Calibri"/>
      <family val="2"/>
      <scheme val="minor"/>
    </font>
    <font>
      <sz val="11"/>
      <color theme="1"/>
      <name val="Calibri"/>
      <family val="2"/>
      <scheme val="minor"/>
    </font>
    <font>
      <sz val="11"/>
      <color rgb="FF3F3F76"/>
      <name val="Calibri"/>
      <family val="2"/>
      <scheme val="minor"/>
    </font>
    <font>
      <sz val="10"/>
      <name val="Arial"/>
      <family val="2"/>
    </font>
    <font>
      <b/>
      <sz val="8"/>
      <color theme="1"/>
      <name val="Arial"/>
      <family val="2"/>
    </font>
    <font>
      <sz val="8"/>
      <color theme="1"/>
      <name val="Arial"/>
      <family val="2"/>
    </font>
    <font>
      <sz val="12"/>
      <name val="Helv"/>
    </font>
    <font>
      <sz val="10"/>
      <name val="Helv"/>
    </font>
    <font>
      <b/>
      <sz val="10"/>
      <name val="Helv"/>
    </font>
    <font>
      <sz val="8"/>
      <name val="Helv"/>
    </font>
    <font>
      <vertAlign val="superscript"/>
      <sz val="12"/>
      <name val="Helv"/>
    </font>
    <font>
      <b/>
      <sz val="14"/>
      <name val="Helv"/>
    </font>
    <font>
      <b/>
      <sz val="12"/>
      <name val="Helv"/>
    </font>
    <font>
      <b/>
      <sz val="10"/>
      <color theme="1"/>
      <name val="Arial"/>
      <family val="2"/>
    </font>
    <font>
      <sz val="9"/>
      <color indexed="81"/>
      <name val="Tahoma"/>
      <family val="2"/>
    </font>
    <font>
      <b/>
      <sz val="11"/>
      <color theme="1"/>
      <name val="Calibri"/>
      <family val="2"/>
      <scheme val="minor"/>
    </font>
    <font>
      <sz val="11"/>
      <color rgb="FF1F497D"/>
      <name val="Calibri"/>
      <family val="2"/>
      <scheme val="minor"/>
    </font>
    <font>
      <u/>
      <sz val="11"/>
      <color theme="10"/>
      <name val="Calibri"/>
      <family val="2"/>
      <scheme val="minor"/>
    </font>
    <font>
      <sz val="10"/>
      <color theme="1"/>
      <name val="Arial"/>
      <family val="2"/>
    </font>
    <font>
      <vertAlign val="superscript"/>
      <sz val="8"/>
      <color theme="1"/>
      <name val="Arial"/>
      <family val="2"/>
    </font>
    <font>
      <vertAlign val="subscript"/>
      <sz val="8"/>
      <color theme="1"/>
      <name val="Arial"/>
      <family val="2"/>
    </font>
    <font>
      <b/>
      <vertAlign val="subscript"/>
      <sz val="8"/>
      <color theme="1"/>
      <name val="Arial"/>
      <family val="2"/>
    </font>
    <font>
      <b/>
      <sz val="10"/>
      <color theme="1"/>
      <name val="Calibri"/>
      <family val="2"/>
      <scheme val="minor"/>
    </font>
    <font>
      <b/>
      <sz val="9"/>
      <color indexed="81"/>
      <name val="Tahoma"/>
      <family val="2"/>
    </font>
    <font>
      <b/>
      <u/>
      <sz val="8"/>
      <color theme="1"/>
      <name val="Arial"/>
      <family val="2"/>
    </font>
    <font>
      <sz val="6"/>
      <color theme="1"/>
      <name val="Arial"/>
      <family val="2"/>
    </font>
    <font>
      <sz val="5"/>
      <color theme="1"/>
      <name val="Arial"/>
      <family val="2"/>
    </font>
    <font>
      <i/>
      <sz val="8"/>
      <color theme="1"/>
      <name val="Arial"/>
      <family val="2"/>
    </font>
    <font>
      <b/>
      <vertAlign val="subscript"/>
      <sz val="10"/>
      <color theme="1"/>
      <name val="Arial"/>
      <family val="2"/>
    </font>
    <font>
      <u/>
      <sz val="8"/>
      <name val="Arial"/>
      <family val="2"/>
    </font>
    <font>
      <sz val="8"/>
      <name val="Arial"/>
      <family val="2"/>
    </font>
    <font>
      <vertAlign val="subscript"/>
      <sz val="8"/>
      <name val="Arial"/>
      <family val="2"/>
    </font>
    <font>
      <b/>
      <u/>
      <sz val="10"/>
      <color theme="1"/>
      <name val="Arial"/>
      <family val="2"/>
    </font>
    <font>
      <b/>
      <u val="singleAccounting"/>
      <sz val="10"/>
      <color theme="1"/>
      <name val="Arial"/>
      <family val="2"/>
    </font>
    <font>
      <b/>
      <u/>
      <sz val="9"/>
      <color indexed="81"/>
      <name val="Tahoma"/>
      <family val="2"/>
    </font>
    <font>
      <b/>
      <sz val="12"/>
      <color theme="1"/>
      <name val="Calibri"/>
      <family val="2"/>
      <scheme val="minor"/>
    </font>
    <font>
      <sz val="6"/>
      <color rgb="FFFF0000"/>
      <name val="Arial"/>
      <family val="2"/>
    </font>
    <font>
      <b/>
      <sz val="8"/>
      <color rgb="FFFF0000"/>
      <name val="Arial"/>
      <family val="2"/>
    </font>
    <font>
      <sz val="6"/>
      <color theme="9"/>
      <name val="Arial"/>
      <family val="2"/>
    </font>
    <font>
      <sz val="8"/>
      <color theme="9"/>
      <name val="Arial"/>
      <family val="2"/>
    </font>
    <font>
      <sz val="11"/>
      <name val="Calibri"/>
      <family val="2"/>
      <scheme val="minor"/>
    </font>
    <font>
      <b/>
      <sz val="6"/>
      <color rgb="FFC00000"/>
      <name val="Arial"/>
      <family val="2"/>
    </font>
    <font>
      <sz val="6"/>
      <name val="Arial"/>
      <family val="2"/>
    </font>
    <font>
      <sz val="11"/>
      <color rgb="FFFF0000"/>
      <name val="Calibri"/>
      <family val="2"/>
      <scheme val="minor"/>
    </font>
    <font>
      <sz val="8"/>
      <color rgb="FFFF0000"/>
      <name val="Arial"/>
      <family val="2"/>
    </font>
    <font>
      <sz val="11"/>
      <color indexed="81"/>
      <name val="Tahoma"/>
      <family val="2"/>
    </font>
    <font>
      <b/>
      <sz val="10"/>
      <color rgb="FFFF0000"/>
      <name val="Calibri"/>
      <family val="2"/>
      <scheme val="minor"/>
    </font>
    <font>
      <b/>
      <sz val="8"/>
      <name val="Arial"/>
      <family val="2"/>
    </font>
    <font>
      <u/>
      <sz val="8"/>
      <color theme="10"/>
      <name val="Calibri"/>
      <family val="2"/>
      <scheme val="minor"/>
    </font>
    <font>
      <u/>
      <sz val="8"/>
      <color theme="10"/>
      <name val="Arial"/>
      <family val="2"/>
    </font>
  </fonts>
  <fills count="17">
    <fill>
      <patternFill patternType="none"/>
    </fill>
    <fill>
      <patternFill patternType="gray125"/>
    </fill>
    <fill>
      <patternFill patternType="solid">
        <fgColor rgb="FFFFCC99"/>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DCBCD5"/>
        <bgColor indexed="64"/>
      </patternFill>
    </fill>
    <fill>
      <patternFill patternType="solid">
        <fgColor rgb="FFF7A1AD"/>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C9CAA"/>
        <bgColor indexed="64"/>
      </patternFill>
    </fill>
    <fill>
      <patternFill patternType="solid">
        <fgColor theme="7" tint="0.39997558519241921"/>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style="thin">
        <color theme="2"/>
      </bottom>
      <diagonal/>
    </border>
    <border>
      <left/>
      <right/>
      <top style="thin">
        <color theme="2"/>
      </top>
      <bottom/>
      <diagonal/>
    </border>
    <border>
      <left/>
      <right/>
      <top style="thin">
        <color theme="2"/>
      </top>
      <bottom style="thin">
        <color theme="2"/>
      </bottom>
      <diagonal/>
    </border>
    <border>
      <left/>
      <right/>
      <top style="medium">
        <color indexed="64"/>
      </top>
      <bottom style="thin">
        <color theme="2"/>
      </bottom>
      <diagonal/>
    </border>
    <border>
      <left style="thin">
        <color theme="2"/>
      </left>
      <right/>
      <top style="medium">
        <color indexed="64"/>
      </top>
      <bottom style="thin">
        <color theme="2"/>
      </bottom>
      <diagonal/>
    </border>
    <border>
      <left style="medium">
        <color indexed="64"/>
      </left>
      <right/>
      <top style="thin">
        <color theme="2"/>
      </top>
      <bottom/>
      <diagonal/>
    </border>
    <border>
      <left style="thin">
        <color theme="2"/>
      </left>
      <right style="thin">
        <color theme="2"/>
      </right>
      <top style="medium">
        <color indexed="64"/>
      </top>
      <bottom style="thin">
        <color theme="2"/>
      </bottom>
      <diagonal/>
    </border>
    <border>
      <left/>
      <right style="thin">
        <color theme="2"/>
      </right>
      <top style="medium">
        <color indexed="64"/>
      </top>
      <bottom style="thin">
        <color theme="2"/>
      </bottom>
      <diagonal/>
    </border>
    <border>
      <left/>
      <right/>
      <top/>
      <bottom style="thin">
        <color indexed="64"/>
      </bottom>
      <diagonal/>
    </border>
    <border>
      <left style="thin">
        <color theme="2" tint="-9.9978637043366805E-2"/>
      </left>
      <right/>
      <top style="thin">
        <color theme="2"/>
      </top>
      <bottom style="thin">
        <color them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s>
  <cellStyleXfs count="21">
    <xf numFmtId="0" fontId="0" fillId="0" borderId="0"/>
    <xf numFmtId="43" fontId="1" fillId="0" borderId="0" applyFont="0" applyFill="0" applyBorder="0" applyAlignment="0" applyProtection="0"/>
    <xf numFmtId="0" fontId="2" fillId="2" borderId="1" applyNumberFormat="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168" fontId="7" fillId="0" borderId="2" applyNumberFormat="0" applyFill="0">
      <alignment horizontal="right"/>
    </xf>
    <xf numFmtId="0" fontId="8" fillId="0" borderId="2">
      <alignment horizontal="left"/>
    </xf>
    <xf numFmtId="9" fontId="3" fillId="0" borderId="0" applyFont="0" applyFill="0" applyBorder="0" applyAlignment="0" applyProtection="0"/>
    <xf numFmtId="0" fontId="9" fillId="0" borderId="0">
      <alignment horizontal="right"/>
    </xf>
    <xf numFmtId="0" fontId="10" fillId="0" borderId="0">
      <alignment horizontal="right"/>
    </xf>
    <xf numFmtId="0" fontId="9" fillId="0" borderId="0">
      <alignment horizontal="left"/>
    </xf>
    <xf numFmtId="0" fontId="11" fillId="0" borderId="0">
      <alignment horizontal="left" vertical="top"/>
    </xf>
    <xf numFmtId="0" fontId="12" fillId="0" borderId="0">
      <alignment horizontal="left"/>
    </xf>
    <xf numFmtId="0" fontId="3" fillId="0" borderId="0"/>
    <xf numFmtId="43" fontId="3" fillId="0" borderId="0" applyNumberFormat="0" applyFont="0" applyFill="0" applyBorder="0" applyAlignment="0" applyProtection="0"/>
    <xf numFmtId="169" fontId="6" fillId="0" borderId="0"/>
    <xf numFmtId="0" fontId="6" fillId="0" borderId="0"/>
    <xf numFmtId="44" fontId="3"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232">
    <xf numFmtId="0" fontId="0" fillId="0" borderId="0" xfId="0"/>
    <xf numFmtId="0" fontId="4" fillId="0" borderId="0" xfId="0" applyFont="1"/>
    <xf numFmtId="0" fontId="5" fillId="0" borderId="0" xfId="0" applyFont="1"/>
    <xf numFmtId="43" fontId="5" fillId="0" borderId="0" xfId="1" applyFont="1"/>
    <xf numFmtId="43" fontId="5" fillId="0" borderId="0" xfId="0" applyNumberFormat="1" applyFont="1"/>
    <xf numFmtId="165" fontId="5" fillId="0" borderId="0" xfId="1" applyNumberFormat="1" applyFont="1"/>
    <xf numFmtId="43" fontId="4" fillId="0" borderId="0" xfId="0" applyNumberFormat="1" applyFont="1"/>
    <xf numFmtId="43" fontId="4" fillId="0" borderId="0" xfId="1" applyFont="1"/>
    <xf numFmtId="0" fontId="5" fillId="4" borderId="0" xfId="0" applyFont="1" applyFill="1"/>
    <xf numFmtId="43" fontId="5" fillId="4" borderId="0" xfId="1" applyFont="1" applyFill="1"/>
    <xf numFmtId="166" fontId="5" fillId="0" borderId="0" xfId="1" applyNumberFormat="1" applyFont="1"/>
    <xf numFmtId="167" fontId="5" fillId="0" borderId="0" xfId="1" applyNumberFormat="1" applyFont="1"/>
    <xf numFmtId="167" fontId="5" fillId="4" borderId="0" xfId="1" applyNumberFormat="1" applyFont="1" applyFill="1"/>
    <xf numFmtId="0" fontId="5" fillId="0" borderId="0" xfId="1" applyNumberFormat="1" applyFont="1"/>
    <xf numFmtId="0" fontId="5" fillId="0" borderId="0" xfId="0" applyNumberFormat="1" applyFont="1"/>
    <xf numFmtId="0" fontId="13" fillId="0" borderId="0" xfId="0" applyFont="1"/>
    <xf numFmtId="0" fontId="13" fillId="4" borderId="0" xfId="0" applyFont="1" applyFill="1"/>
    <xf numFmtId="0" fontId="5" fillId="2" borderId="1" xfId="2" applyFont="1"/>
    <xf numFmtId="0" fontId="13" fillId="5" borderId="0" xfId="0" applyFont="1" applyFill="1"/>
    <xf numFmtId="0" fontId="5" fillId="5" borderId="0" xfId="0" applyFont="1" applyFill="1"/>
    <xf numFmtId="167" fontId="5" fillId="5" borderId="0" xfId="1" applyNumberFormat="1" applyFont="1" applyFill="1"/>
    <xf numFmtId="164" fontId="5" fillId="0" borderId="0" xfId="0" applyNumberFormat="1" applyFont="1"/>
    <xf numFmtId="164" fontId="5" fillId="0" borderId="0" xfId="1" applyNumberFormat="1" applyFont="1"/>
    <xf numFmtId="167" fontId="5" fillId="0" borderId="0" xfId="0" applyNumberFormat="1" applyFont="1"/>
    <xf numFmtId="0" fontId="16" fillId="0" borderId="0" xfId="0" applyFont="1"/>
    <xf numFmtId="0" fontId="17" fillId="0" borderId="0" xfId="19" applyAlignment="1">
      <alignment vertical="center"/>
    </xf>
    <xf numFmtId="3" fontId="0" fillId="0" borderId="0" xfId="0" applyNumberFormat="1"/>
    <xf numFmtId="0" fontId="15" fillId="0" borderId="0" xfId="0" applyFont="1"/>
    <xf numFmtId="0" fontId="0" fillId="0" borderId="0" xfId="0" applyAlignment="1">
      <alignment horizontal="center"/>
    </xf>
    <xf numFmtId="0" fontId="0" fillId="4" borderId="0" xfId="0" applyFill="1"/>
    <xf numFmtId="0" fontId="15" fillId="4" borderId="0" xfId="0" applyFont="1" applyFill="1"/>
    <xf numFmtId="1" fontId="15" fillId="0" borderId="0" xfId="0" applyNumberFormat="1" applyFont="1"/>
    <xf numFmtId="0" fontId="4" fillId="0" borderId="0" xfId="0" applyFont="1" applyBorder="1"/>
    <xf numFmtId="2" fontId="5" fillId="0" borderId="0" xfId="0" applyNumberFormat="1" applyFont="1"/>
    <xf numFmtId="43" fontId="5" fillId="0" borderId="0" xfId="1" applyFont="1" applyFill="1"/>
    <xf numFmtId="167" fontId="5" fillId="0" borderId="0" xfId="0" applyNumberFormat="1" applyFont="1" applyFill="1"/>
    <xf numFmtId="43" fontId="5" fillId="0" borderId="0" xfId="0" applyNumberFormat="1" applyFont="1" applyFill="1"/>
    <xf numFmtId="0" fontId="5" fillId="0" borderId="0" xfId="0" applyFont="1" applyFill="1"/>
    <xf numFmtId="167" fontId="5" fillId="0" borderId="0" xfId="1" applyNumberFormat="1" applyFont="1" applyFill="1"/>
    <xf numFmtId="0" fontId="5" fillId="6" borderId="0" xfId="0" applyFont="1" applyFill="1"/>
    <xf numFmtId="165" fontId="5" fillId="0" borderId="0" xfId="0" applyNumberFormat="1" applyFont="1" applyFill="1"/>
    <xf numFmtId="9" fontId="5" fillId="0" borderId="0" xfId="20" applyFont="1"/>
    <xf numFmtId="9" fontId="5" fillId="0" borderId="0" xfId="20" applyFont="1" applyFill="1"/>
    <xf numFmtId="166" fontId="5" fillId="0" borderId="0" xfId="1" applyNumberFormat="1" applyFont="1" applyFill="1"/>
    <xf numFmtId="0" fontId="13" fillId="0" borderId="0" xfId="0" applyFont="1" applyFill="1"/>
    <xf numFmtId="0" fontId="0" fillId="0" borderId="0" xfId="0" applyFill="1"/>
    <xf numFmtId="0" fontId="18" fillId="0" borderId="0" xfId="0" applyFont="1" applyFill="1"/>
    <xf numFmtId="0" fontId="4" fillId="0" borderId="0" xfId="0" applyFont="1" applyFill="1"/>
    <xf numFmtId="164" fontId="5" fillId="0" borderId="0" xfId="1" applyNumberFormat="1" applyFont="1" applyFill="1"/>
    <xf numFmtId="165" fontId="5" fillId="0" borderId="0" xfId="1" applyNumberFormat="1" applyFont="1" applyFill="1"/>
    <xf numFmtId="43" fontId="4" fillId="0" borderId="0" xfId="0" applyNumberFormat="1" applyFont="1" applyFill="1"/>
    <xf numFmtId="0" fontId="4" fillId="6" borderId="0" xfId="0" applyFont="1" applyFill="1"/>
    <xf numFmtId="43" fontId="5" fillId="6" borderId="0" xfId="1" applyFont="1" applyFill="1"/>
    <xf numFmtId="0" fontId="13" fillId="6" borderId="0" xfId="0" applyFont="1" applyFill="1"/>
    <xf numFmtId="167" fontId="5" fillId="6" borderId="0" xfId="1" applyNumberFormat="1" applyFont="1" applyFill="1"/>
    <xf numFmtId="167" fontId="5" fillId="6" borderId="0" xfId="0" applyNumberFormat="1" applyFont="1" applyFill="1"/>
    <xf numFmtId="43" fontId="5" fillId="6" borderId="0" xfId="0" applyNumberFormat="1" applyFont="1" applyFill="1"/>
    <xf numFmtId="43" fontId="4" fillId="6" borderId="0" xfId="0" applyNumberFormat="1" applyFont="1" applyFill="1"/>
    <xf numFmtId="43" fontId="4" fillId="0" borderId="0" xfId="1" applyFont="1" applyFill="1"/>
    <xf numFmtId="0" fontId="24" fillId="0" borderId="0" xfId="0" applyFont="1"/>
    <xf numFmtId="0" fontId="25" fillId="0" borderId="0" xfId="0" applyFont="1"/>
    <xf numFmtId="0" fontId="25" fillId="0" borderId="0" xfId="0" applyFont="1" applyFill="1"/>
    <xf numFmtId="0" fontId="26" fillId="0" borderId="0" xfId="0" applyFont="1"/>
    <xf numFmtId="0" fontId="24" fillId="0" borderId="0" xfId="0" applyFont="1" applyBorder="1"/>
    <xf numFmtId="0" fontId="5" fillId="6" borderId="0" xfId="2" applyFont="1" applyFill="1" applyBorder="1"/>
    <xf numFmtId="0" fontId="5" fillId="0" borderId="0" xfId="0" applyFont="1" applyFill="1" applyBorder="1"/>
    <xf numFmtId="0" fontId="5" fillId="6" borderId="0" xfId="0" applyFont="1" applyFill="1" applyBorder="1"/>
    <xf numFmtId="0" fontId="5" fillId="8" borderId="0" xfId="0" applyFont="1" applyFill="1"/>
    <xf numFmtId="0" fontId="4" fillId="8" borderId="0" xfId="0" applyFont="1" applyFill="1"/>
    <xf numFmtId="43" fontId="4" fillId="8" borderId="0" xfId="1" applyFont="1" applyFill="1"/>
    <xf numFmtId="43" fontId="4" fillId="8" borderId="0" xfId="0" applyNumberFormat="1" applyFont="1" applyFill="1"/>
    <xf numFmtId="43" fontId="5" fillId="8" borderId="0" xfId="1" applyFont="1" applyFill="1"/>
    <xf numFmtId="43" fontId="27" fillId="8" borderId="0" xfId="1" applyFont="1" applyFill="1"/>
    <xf numFmtId="43" fontId="5" fillId="8" borderId="0" xfId="0" applyNumberFormat="1" applyFont="1" applyFill="1"/>
    <xf numFmtId="0" fontId="4" fillId="8" borderId="0" xfId="0" applyFont="1" applyFill="1" applyBorder="1"/>
    <xf numFmtId="0" fontId="5" fillId="0" borderId="0" xfId="2" applyFont="1" applyFill="1" applyBorder="1"/>
    <xf numFmtId="0" fontId="24" fillId="6" borderId="0" xfId="0" applyFont="1" applyFill="1"/>
    <xf numFmtId="167" fontId="5" fillId="0" borderId="0" xfId="1" applyNumberFormat="1" applyFont="1" applyFill="1" applyBorder="1"/>
    <xf numFmtId="170" fontId="5" fillId="0" borderId="0" xfId="0" applyNumberFormat="1" applyFont="1"/>
    <xf numFmtId="166" fontId="5" fillId="0" borderId="0" xfId="0" applyNumberFormat="1" applyFont="1"/>
    <xf numFmtId="164" fontId="5" fillId="9" borderId="0" xfId="1" applyNumberFormat="1" applyFont="1" applyFill="1"/>
    <xf numFmtId="0" fontId="5" fillId="9" borderId="0" xfId="0" applyFont="1" applyFill="1"/>
    <xf numFmtId="164" fontId="5" fillId="9" borderId="3" xfId="20" applyNumberFormat="1" applyFont="1" applyFill="1" applyBorder="1"/>
    <xf numFmtId="171" fontId="5" fillId="9" borderId="3" xfId="20" applyNumberFormat="1" applyFont="1" applyFill="1" applyBorder="1"/>
    <xf numFmtId="0" fontId="5" fillId="0" borderId="0" xfId="0" applyFont="1" applyBorder="1"/>
    <xf numFmtId="0" fontId="4" fillId="0" borderId="0" xfId="2" applyFont="1" applyFill="1" applyBorder="1"/>
    <xf numFmtId="0" fontId="5" fillId="10" borderId="0" xfId="0" applyFont="1" applyFill="1"/>
    <xf numFmtId="164" fontId="5" fillId="10" borderId="3" xfId="0" applyNumberFormat="1" applyFont="1" applyFill="1" applyBorder="1"/>
    <xf numFmtId="164" fontId="5" fillId="10" borderId="3" xfId="1" applyNumberFormat="1" applyFont="1" applyFill="1" applyBorder="1"/>
    <xf numFmtId="0" fontId="5" fillId="10" borderId="3" xfId="0" applyFont="1" applyFill="1" applyBorder="1"/>
    <xf numFmtId="0" fontId="29" fillId="0" borderId="0" xfId="0" applyFont="1"/>
    <xf numFmtId="0" fontId="29" fillId="0" borderId="0" xfId="0" applyFont="1" applyFill="1"/>
    <xf numFmtId="0" fontId="30" fillId="0" borderId="0" xfId="0" applyFont="1"/>
    <xf numFmtId="9" fontId="5" fillId="11" borderId="0" xfId="20" applyFont="1" applyFill="1"/>
    <xf numFmtId="0" fontId="5" fillId="11" borderId="0" xfId="0" applyFont="1" applyFill="1"/>
    <xf numFmtId="9" fontId="5" fillId="11" borderId="3" xfId="20" applyFont="1" applyFill="1" applyBorder="1"/>
    <xf numFmtId="0" fontId="13" fillId="11" borderId="0" xfId="0" applyFont="1" applyFill="1"/>
    <xf numFmtId="0" fontId="13" fillId="12" borderId="0" xfId="0" applyFont="1" applyFill="1"/>
    <xf numFmtId="0" fontId="13" fillId="10" borderId="0" xfId="0" applyFont="1" applyFill="1"/>
    <xf numFmtId="0" fontId="13" fillId="9" borderId="0" xfId="0" applyFont="1" applyFill="1"/>
    <xf numFmtId="0" fontId="5" fillId="12" borderId="0" xfId="0" applyFont="1" applyFill="1"/>
    <xf numFmtId="167" fontId="5" fillId="13" borderId="3" xfId="1" applyNumberFormat="1" applyFont="1" applyFill="1" applyBorder="1"/>
    <xf numFmtId="166" fontId="5" fillId="13" borderId="3" xfId="1" applyNumberFormat="1" applyFont="1" applyFill="1" applyBorder="1"/>
    <xf numFmtId="167" fontId="4" fillId="7" borderId="3" xfId="1" applyNumberFormat="1" applyFont="1" applyFill="1" applyBorder="1"/>
    <xf numFmtId="43" fontId="4" fillId="7" borderId="3" xfId="1" applyFont="1" applyFill="1" applyBorder="1"/>
    <xf numFmtId="164" fontId="5" fillId="9" borderId="3" xfId="0" applyNumberFormat="1" applyFont="1" applyFill="1" applyBorder="1"/>
    <xf numFmtId="0" fontId="5" fillId="0" borderId="4" xfId="0" applyFont="1" applyFill="1" applyBorder="1"/>
    <xf numFmtId="0" fontId="5" fillId="0" borderId="5" xfId="0" applyFont="1" applyFill="1" applyBorder="1"/>
    <xf numFmtId="0" fontId="22" fillId="9" borderId="0" xfId="0" applyFont="1" applyFill="1"/>
    <xf numFmtId="0" fontId="22" fillId="10" borderId="0" xfId="0" applyFont="1" applyFill="1"/>
    <xf numFmtId="9" fontId="5" fillId="9" borderId="3" xfId="20" applyFont="1" applyFill="1" applyBorder="1"/>
    <xf numFmtId="167" fontId="5" fillId="0" borderId="4" xfId="1" applyNumberFormat="1" applyFont="1" applyFill="1" applyBorder="1"/>
    <xf numFmtId="1" fontId="5" fillId="0" borderId="4" xfId="0" applyNumberFormat="1" applyFont="1" applyFill="1" applyBorder="1"/>
    <xf numFmtId="0" fontId="29" fillId="0" borderId="0" xfId="0" applyFont="1" applyAlignment="1">
      <alignment horizontal="right"/>
    </xf>
    <xf numFmtId="0" fontId="5" fillId="0" borderId="7" xfId="0" applyFont="1" applyBorder="1"/>
    <xf numFmtId="0" fontId="30" fillId="5" borderId="7" xfId="0" applyFont="1" applyFill="1" applyBorder="1"/>
    <xf numFmtId="0" fontId="5" fillId="0" borderId="6" xfId="0" applyFont="1" applyBorder="1"/>
    <xf numFmtId="0" fontId="5" fillId="4" borderId="6" xfId="0" applyFont="1" applyFill="1" applyBorder="1"/>
    <xf numFmtId="0" fontId="5" fillId="0" borderId="6" xfId="0" applyFont="1" applyFill="1" applyBorder="1"/>
    <xf numFmtId="0" fontId="5" fillId="5" borderId="6" xfId="0" applyFont="1" applyFill="1" applyBorder="1"/>
    <xf numFmtId="164" fontId="5" fillId="0" borderId="6" xfId="1" applyNumberFormat="1" applyFont="1" applyFill="1" applyBorder="1"/>
    <xf numFmtId="0" fontId="5" fillId="0" borderId="8" xfId="0" applyFont="1" applyBorder="1"/>
    <xf numFmtId="9" fontId="5" fillId="5" borderId="9" xfId="20" applyFont="1" applyFill="1" applyBorder="1"/>
    <xf numFmtId="0" fontId="5" fillId="4" borderId="10" xfId="0" applyFont="1" applyFill="1" applyBorder="1"/>
    <xf numFmtId="0" fontId="5" fillId="0" borderId="8" xfId="0" applyFont="1" applyFill="1" applyBorder="1"/>
    <xf numFmtId="9" fontId="5" fillId="5" borderId="9" xfId="0" applyNumberFormat="1" applyFont="1" applyFill="1" applyBorder="1"/>
    <xf numFmtId="0" fontId="30" fillId="0" borderId="6" xfId="0" applyFont="1" applyBorder="1"/>
    <xf numFmtId="0" fontId="0" fillId="0" borderId="0" xfId="0" applyAlignment="1">
      <alignment wrapText="1"/>
    </xf>
    <xf numFmtId="0" fontId="35" fillId="8" borderId="4" xfId="0" applyFont="1" applyFill="1" applyBorder="1" applyAlignment="1">
      <alignment wrapText="1"/>
    </xf>
    <xf numFmtId="0" fontId="30" fillId="5" borderId="6" xfId="0" applyFont="1" applyFill="1" applyBorder="1"/>
    <xf numFmtId="0" fontId="5" fillId="0" borderId="12" xfId="0" applyFont="1" applyBorder="1"/>
    <xf numFmtId="9" fontId="5" fillId="5" borderId="13" xfId="20" applyNumberFormat="1" applyFont="1" applyFill="1" applyBorder="1"/>
    <xf numFmtId="43" fontId="5" fillId="0" borderId="11" xfId="1" applyFont="1" applyBorder="1"/>
    <xf numFmtId="0" fontId="5" fillId="0" borderId="11" xfId="0" applyFont="1" applyBorder="1"/>
    <xf numFmtId="9" fontId="5" fillId="5" borderId="14" xfId="20" applyNumberFormat="1" applyFont="1" applyFill="1" applyBorder="1"/>
    <xf numFmtId="0" fontId="5" fillId="5" borderId="10" xfId="0" applyFont="1" applyFill="1" applyBorder="1"/>
    <xf numFmtId="0" fontId="5" fillId="0" borderId="15" xfId="0" applyFont="1" applyBorder="1"/>
    <xf numFmtId="9" fontId="5" fillId="5" borderId="16" xfId="20" applyFont="1" applyFill="1" applyBorder="1"/>
    <xf numFmtId="9" fontId="5" fillId="5" borderId="17" xfId="20" applyFont="1" applyFill="1" applyBorder="1"/>
    <xf numFmtId="9" fontId="5" fillId="5" borderId="13" xfId="20" applyFont="1" applyFill="1" applyBorder="1"/>
    <xf numFmtId="9" fontId="5" fillId="5" borderId="14" xfId="20" applyFont="1" applyFill="1" applyBorder="1"/>
    <xf numFmtId="0" fontId="5" fillId="0" borderId="18" xfId="0" applyFont="1" applyBorder="1"/>
    <xf numFmtId="0" fontId="5" fillId="5" borderId="19" xfId="0" applyFont="1" applyFill="1" applyBorder="1"/>
    <xf numFmtId="0" fontId="37" fillId="0" borderId="0" xfId="0" applyFont="1"/>
    <xf numFmtId="9" fontId="5" fillId="14" borderId="0" xfId="20" applyFont="1" applyFill="1"/>
    <xf numFmtId="0" fontId="30" fillId="0" borderId="0" xfId="0" applyFont="1" applyFill="1"/>
    <xf numFmtId="43" fontId="30" fillId="0" borderId="0" xfId="0" applyNumberFormat="1" applyFont="1"/>
    <xf numFmtId="0" fontId="38" fillId="0" borderId="0" xfId="0" applyFont="1"/>
    <xf numFmtId="172" fontId="5" fillId="0" borderId="0" xfId="1" applyNumberFormat="1" applyFont="1"/>
    <xf numFmtId="173" fontId="5" fillId="0" borderId="0" xfId="1" applyNumberFormat="1" applyFont="1" applyFill="1"/>
    <xf numFmtId="170" fontId="5" fillId="0" borderId="0" xfId="1" applyNumberFormat="1" applyFont="1" applyFill="1"/>
    <xf numFmtId="170" fontId="5" fillId="0" borderId="0" xfId="0" applyNumberFormat="1" applyFont="1" applyFill="1"/>
    <xf numFmtId="170" fontId="5" fillId="6" borderId="0" xfId="0" applyNumberFormat="1" applyFont="1" applyFill="1"/>
    <xf numFmtId="9" fontId="5" fillId="0" borderId="0" xfId="0" applyNumberFormat="1" applyFont="1" applyFill="1"/>
    <xf numFmtId="0" fontId="39" fillId="0" borderId="0" xfId="0" applyFont="1"/>
    <xf numFmtId="0" fontId="0" fillId="0" borderId="0" xfId="0" applyFont="1" applyAlignment="1">
      <alignment wrapText="1"/>
    </xf>
    <xf numFmtId="0" fontId="40" fillId="0" borderId="21" xfId="0" applyFont="1" applyBorder="1" applyAlignment="1">
      <alignment wrapText="1"/>
    </xf>
    <xf numFmtId="0" fontId="36" fillId="0" borderId="0" xfId="0" applyFont="1"/>
    <xf numFmtId="174" fontId="5" fillId="11" borderId="0" xfId="20" applyNumberFormat="1" applyFont="1" applyFill="1"/>
    <xf numFmtId="174" fontId="5" fillId="11" borderId="0" xfId="0" applyNumberFormat="1" applyFont="1" applyFill="1"/>
    <xf numFmtId="0" fontId="0" fillId="0" borderId="21" xfId="0" applyBorder="1" applyAlignment="1">
      <alignment wrapText="1"/>
    </xf>
    <xf numFmtId="0" fontId="0" fillId="0" borderId="22" xfId="0" applyBorder="1" applyAlignment="1">
      <alignment wrapText="1"/>
    </xf>
    <xf numFmtId="0" fontId="13" fillId="0" borderId="0" xfId="0" applyFont="1" applyFill="1" applyBorder="1"/>
    <xf numFmtId="0" fontId="5" fillId="0" borderId="0" xfId="0" applyFont="1" applyFill="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39" fontId="5" fillId="0" borderId="0" xfId="1" applyNumberFormat="1" applyFont="1"/>
    <xf numFmtId="0" fontId="0" fillId="0" borderId="3" xfId="0" applyFont="1" applyBorder="1" applyAlignment="1">
      <alignment wrapText="1"/>
    </xf>
    <xf numFmtId="0" fontId="40" fillId="0" borderId="23" xfId="0" applyFont="1" applyBorder="1" applyAlignment="1">
      <alignment wrapText="1"/>
    </xf>
    <xf numFmtId="0" fontId="40" fillId="0" borderId="24" xfId="0" applyFont="1" applyBorder="1" applyAlignment="1">
      <alignment wrapText="1"/>
    </xf>
    <xf numFmtId="0" fontId="40" fillId="0" borderId="25" xfId="0" applyFont="1" applyBorder="1" applyAlignment="1">
      <alignment wrapText="1"/>
    </xf>
    <xf numFmtId="14" fontId="0" fillId="0" borderId="24" xfId="0" applyNumberFormat="1" applyFont="1" applyFill="1" applyBorder="1" applyAlignment="1">
      <alignment horizontal="left" vertical="center" wrapText="1"/>
    </xf>
    <xf numFmtId="0" fontId="0" fillId="0" borderId="24" xfId="0"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14" fontId="40" fillId="0" borderId="22" xfId="0" applyNumberFormat="1" applyFont="1" applyFill="1" applyBorder="1" applyAlignment="1">
      <alignment horizontal="left" vertical="center" wrapText="1"/>
    </xf>
    <xf numFmtId="171" fontId="30" fillId="0" borderId="0" xfId="1" applyNumberFormat="1" applyFont="1"/>
    <xf numFmtId="171" fontId="30" fillId="0" borderId="0" xfId="0" applyNumberFormat="1" applyFont="1"/>
    <xf numFmtId="175" fontId="30" fillId="0" borderId="0" xfId="1" applyNumberFormat="1" applyFont="1"/>
    <xf numFmtId="175" fontId="30" fillId="0" borderId="0" xfId="1" applyNumberFormat="1" applyFont="1" applyFill="1"/>
    <xf numFmtId="171" fontId="30" fillId="0" borderId="0" xfId="1" applyNumberFormat="1" applyFont="1" applyFill="1"/>
    <xf numFmtId="171" fontId="30" fillId="0" borderId="0" xfId="0" applyNumberFormat="1" applyFont="1" applyFill="1"/>
    <xf numFmtId="174" fontId="5" fillId="11" borderId="3" xfId="20" applyNumberFormat="1" applyFont="1" applyFill="1" applyBorder="1"/>
    <xf numFmtId="0" fontId="42" fillId="0" borderId="0" xfId="0" applyFont="1"/>
    <xf numFmtId="0" fontId="30" fillId="6" borderId="0" xfId="0" applyFont="1" applyFill="1"/>
    <xf numFmtId="0" fontId="38" fillId="0" borderId="0" xfId="0" applyFont="1" applyFill="1"/>
    <xf numFmtId="0" fontId="25" fillId="4" borderId="0" xfId="0" applyFont="1" applyFill="1" applyAlignment="1">
      <alignment wrapText="1"/>
    </xf>
    <xf numFmtId="0" fontId="0" fillId="0" borderId="3" xfId="0" applyFill="1" applyBorder="1" applyAlignment="1">
      <alignment wrapText="1"/>
    </xf>
    <xf numFmtId="0" fontId="36" fillId="0" borderId="0" xfId="0" applyFont="1" applyFill="1"/>
    <xf numFmtId="0" fontId="44" fillId="6" borderId="0" xfId="0" applyFont="1" applyFill="1"/>
    <xf numFmtId="0" fontId="36" fillId="6" borderId="0" xfId="0" applyFont="1" applyFill="1"/>
    <xf numFmtId="0" fontId="44" fillId="0" borderId="0" xfId="0" applyFont="1"/>
    <xf numFmtId="0" fontId="44" fillId="10" borderId="0" xfId="0" applyFont="1" applyFill="1"/>
    <xf numFmtId="0" fontId="46" fillId="10" borderId="0" xfId="0" applyFont="1" applyFill="1"/>
    <xf numFmtId="0" fontId="44" fillId="0" borderId="0" xfId="0" applyFont="1" applyFill="1" applyBorder="1"/>
    <xf numFmtId="0" fontId="44" fillId="0" borderId="0" xfId="0" applyFont="1" applyFill="1"/>
    <xf numFmtId="0" fontId="43" fillId="0" borderId="0" xfId="0" applyFont="1" applyAlignment="1">
      <alignment wrapText="1"/>
    </xf>
    <xf numFmtId="171" fontId="5" fillId="9" borderId="0" xfId="0" applyNumberFormat="1" applyFont="1" applyFill="1"/>
    <xf numFmtId="171" fontId="5" fillId="9" borderId="0" xfId="1" applyNumberFormat="1" applyFont="1" applyFill="1"/>
    <xf numFmtId="171" fontId="5" fillId="0" borderId="0" xfId="0" applyNumberFormat="1" applyFont="1"/>
    <xf numFmtId="171" fontId="5" fillId="10" borderId="0" xfId="0" applyNumberFormat="1" applyFont="1" applyFill="1"/>
    <xf numFmtId="176" fontId="5" fillId="9" borderId="0" xfId="1" applyNumberFormat="1" applyFont="1" applyFill="1"/>
    <xf numFmtId="174" fontId="5" fillId="0" borderId="0" xfId="0" applyNumberFormat="1" applyFont="1" applyFill="1"/>
    <xf numFmtId="171" fontId="5" fillId="0" borderId="0" xfId="0" applyNumberFormat="1" applyFont="1" applyFill="1"/>
    <xf numFmtId="171" fontId="5" fillId="0" borderId="0" xfId="1" applyNumberFormat="1" applyFont="1" applyFill="1"/>
    <xf numFmtId="0" fontId="39" fillId="0" borderId="0" xfId="0" applyFont="1" applyFill="1"/>
    <xf numFmtId="176" fontId="5" fillId="0" borderId="0" xfId="1" applyNumberFormat="1" applyFont="1" applyFill="1"/>
    <xf numFmtId="0" fontId="47" fillId="0" borderId="0" xfId="0" applyFont="1"/>
    <xf numFmtId="0" fontId="25" fillId="6" borderId="0" xfId="0" applyFont="1" applyFill="1" applyAlignment="1">
      <alignment wrapText="1"/>
    </xf>
    <xf numFmtId="0" fontId="38" fillId="0" borderId="0" xfId="0" applyFont="1" applyAlignment="1">
      <alignment wrapText="1"/>
    </xf>
    <xf numFmtId="0" fontId="0" fillId="0" borderId="20" xfId="0" applyFill="1" applyBorder="1" applyAlignment="1">
      <alignment wrapText="1"/>
    </xf>
    <xf numFmtId="0" fontId="0" fillId="0" borderId="20" xfId="0" applyFont="1" applyFill="1" applyBorder="1" applyAlignment="1">
      <alignment wrapText="1"/>
    </xf>
    <xf numFmtId="0" fontId="35" fillId="8" borderId="26" xfId="0" applyFont="1" applyFill="1" applyBorder="1" applyAlignment="1">
      <alignment wrapText="1"/>
    </xf>
    <xf numFmtId="49" fontId="0" fillId="0" borderId="3" xfId="0" applyNumberFormat="1" applyBorder="1" applyAlignment="1">
      <alignment wrapText="1"/>
    </xf>
    <xf numFmtId="0" fontId="40" fillId="0" borderId="22" xfId="0" applyFont="1" applyBorder="1" applyAlignment="1">
      <alignment wrapText="1"/>
    </xf>
    <xf numFmtId="0" fontId="48" fillId="0" borderId="0" xfId="19" applyFont="1"/>
    <xf numFmtId="173" fontId="5" fillId="15" borderId="0" xfId="1" applyNumberFormat="1" applyFont="1" applyFill="1"/>
    <xf numFmtId="0" fontId="49" fillId="0" borderId="0" xfId="19" applyFont="1"/>
    <xf numFmtId="0" fontId="49" fillId="0" borderId="6" xfId="19" applyFont="1" applyBorder="1"/>
    <xf numFmtId="0" fontId="5" fillId="16" borderId="0" xfId="0" applyFont="1" applyFill="1"/>
    <xf numFmtId="167" fontId="5" fillId="16" borderId="0" xfId="1" applyNumberFormat="1" applyFont="1" applyFill="1"/>
    <xf numFmtId="43" fontId="5" fillId="16" borderId="0" xfId="0" applyNumberFormat="1" applyFont="1" applyFill="1"/>
    <xf numFmtId="0" fontId="36" fillId="16" borderId="0" xfId="0" applyFont="1" applyFill="1"/>
    <xf numFmtId="0" fontId="4" fillId="16" borderId="0" xfId="0" applyFont="1" applyFill="1"/>
    <xf numFmtId="0" fontId="32" fillId="0" borderId="0" xfId="0" applyFont="1" applyFill="1" applyAlignment="1">
      <alignment horizontal="center"/>
    </xf>
    <xf numFmtId="43" fontId="33" fillId="0" borderId="0" xfId="1" applyFont="1" applyFill="1" applyAlignment="1">
      <alignment horizontal="center"/>
    </xf>
    <xf numFmtId="0" fontId="5" fillId="0" borderId="0" xfId="0" applyFont="1" applyAlignment="1">
      <alignment horizontal="right" wrapText="1"/>
    </xf>
    <xf numFmtId="43" fontId="32" fillId="0" borderId="0" xfId="1" applyFont="1" applyFill="1" applyAlignment="1">
      <alignment horizontal="center"/>
    </xf>
    <xf numFmtId="0" fontId="32" fillId="5" borderId="0" xfId="0" applyFont="1" applyFill="1" applyAlignment="1">
      <alignment horizontal="center"/>
    </xf>
    <xf numFmtId="43" fontId="32" fillId="5" borderId="0" xfId="1" applyFont="1" applyFill="1" applyAlignment="1">
      <alignment horizontal="center"/>
    </xf>
    <xf numFmtId="0" fontId="13" fillId="3" borderId="0" xfId="0" applyFont="1" applyFill="1" applyAlignment="1">
      <alignment horizontal="center"/>
    </xf>
    <xf numFmtId="43" fontId="13" fillId="3" borderId="0" xfId="1" applyFont="1" applyFill="1" applyAlignment="1">
      <alignment horizontal="center"/>
    </xf>
  </cellXfs>
  <cellStyles count="21">
    <cellStyle name="Comma" xfId="1" builtinId="3"/>
    <cellStyle name="Comma [0] 2" xfId="5" xr:uid="{00000000-0005-0000-0000-000001000000}"/>
    <cellStyle name="Comma 2" xfId="15" xr:uid="{00000000-0005-0000-0000-000002000000}"/>
    <cellStyle name="Comma 3" xfId="4" xr:uid="{00000000-0005-0000-0000-000003000000}"/>
    <cellStyle name="Currency 2" xfId="18" xr:uid="{00000000-0005-0000-0000-000004000000}"/>
    <cellStyle name="Data" xfId="6" xr:uid="{00000000-0005-0000-0000-000005000000}"/>
    <cellStyle name="Hed Side" xfId="7" xr:uid="{00000000-0005-0000-0000-000006000000}"/>
    <cellStyle name="Hyperlink" xfId="19" builtinId="8"/>
    <cellStyle name="Input" xfId="2" builtinId="20"/>
    <cellStyle name="Normal" xfId="0" builtinId="0"/>
    <cellStyle name="Normal 2" xfId="14" xr:uid="{00000000-0005-0000-0000-00000A000000}"/>
    <cellStyle name="Normal 3" xfId="16" xr:uid="{00000000-0005-0000-0000-00000B000000}"/>
    <cellStyle name="Normal 4" xfId="17" xr:uid="{00000000-0005-0000-0000-00000C000000}"/>
    <cellStyle name="Normal 5" xfId="3" xr:uid="{00000000-0005-0000-0000-00000D000000}"/>
    <cellStyle name="Percent" xfId="20" builtinId="5"/>
    <cellStyle name="Percent 2" xfId="8" xr:uid="{00000000-0005-0000-0000-00000F000000}"/>
    <cellStyle name="Source Hed" xfId="9" xr:uid="{00000000-0005-0000-0000-000010000000}"/>
    <cellStyle name="Source Superscript" xfId="10" xr:uid="{00000000-0005-0000-0000-000011000000}"/>
    <cellStyle name="Source Text" xfId="11" xr:uid="{00000000-0005-0000-0000-000012000000}"/>
    <cellStyle name="Title-1" xfId="12" xr:uid="{00000000-0005-0000-0000-000013000000}"/>
    <cellStyle name="Title-2" xfId="13" xr:uid="{00000000-0005-0000-0000-000014000000}"/>
  </cellStyles>
  <dxfs count="1">
    <dxf>
      <font>
        <color rgb="FF9C0006"/>
      </font>
      <fill>
        <patternFill>
          <bgColor rgb="FFFFC7CE"/>
        </patternFill>
      </fill>
    </dxf>
  </dxfs>
  <tableStyles count="0" defaultTableStyle="TableStyleMedium2" defaultPivotStyle="PivotStyleLight16"/>
  <colors>
    <mruColors>
      <color rgb="FFFC9CAA"/>
      <color rgb="FFF7A1AD"/>
      <color rgb="FFDCB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Kabele, Megen (MPCA)" id="{86502378-AEEB-46A6-B0A3-5F46EF4D17DE}" userId="S::Megen.Kabele@state.mn.us::93be8acf-97cf-41e1-aa7a-480d5ca02b8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2" dT="2022-12-14T18:47:08.76" personId="{86502378-AEEB-46A6-B0A3-5F46EF4D17DE}" id="{855F97A3-A9C4-43DC-9ECF-BF6F1A6F07A1}">
    <text>Is this an average of the choices from the table A-149? If so, should be 54
"Heifer" is not listed, just "Replacements: 7-11 months" (factor 43) and "Replacements: 12-23 months" (factor 65)
43+65=108; 108/2=54</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pa.gov/system/files/documents/2022-04/us-ghg-inventory-2022-annexes.pdf" TargetMode="External"/><Relationship Id="rId7" Type="http://schemas.openxmlformats.org/officeDocument/2006/relationships/hyperlink" Target="https://www.epa.gov/system/files/documents/2022-04/us-ghg-inventory-2022-annexes.pdf" TargetMode="External"/><Relationship Id="rId2" Type="http://schemas.openxmlformats.org/officeDocument/2006/relationships/hyperlink" Target="https://www.epa.gov/system/files/documents/2022-04/us-ghg-inventory-2022-annexes.pdf" TargetMode="External"/><Relationship Id="rId1" Type="http://schemas.openxmlformats.org/officeDocument/2006/relationships/hyperlink" Target="https://www.epa.gov/system/files/documents/2022-04/us-ghg-inventory-2022-chapter-5-agriculture.pdf" TargetMode="External"/><Relationship Id="rId6" Type="http://schemas.openxmlformats.org/officeDocument/2006/relationships/hyperlink" Target="https://www.epa.gov/system/files/documents/2022-04/us-ghg-inventory-2022-annexes.pdf" TargetMode="External"/><Relationship Id="rId11" Type="http://schemas.microsoft.com/office/2017/10/relationships/threadedComment" Target="../threadedComments/threadedComment1.xml"/><Relationship Id="rId5" Type="http://schemas.openxmlformats.org/officeDocument/2006/relationships/hyperlink" Target="https://www.epa.gov/system/files/documents/2022-04/us-ghg-inventory-2022-annexes.pdf" TargetMode="External"/><Relationship Id="rId10" Type="http://schemas.openxmlformats.org/officeDocument/2006/relationships/comments" Target="../comments1.xml"/><Relationship Id="rId4" Type="http://schemas.openxmlformats.org/officeDocument/2006/relationships/hyperlink" Target="https://www.epa.gov/system/files/documents/2022-04/us-ghg-inventory-2022-annexes.pdf"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ca.state.mn.us/sites/default/files/p-gen4-19.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W75"/>
  <sheetViews>
    <sheetView tabSelected="1" topLeftCell="A15" zoomScale="130" zoomScaleNormal="130" workbookViewId="0">
      <selection activeCell="E22" sqref="E22"/>
    </sheetView>
  </sheetViews>
  <sheetFormatPr defaultColWidth="9.140625" defaultRowHeight="11.25" x14ac:dyDescent="0.2"/>
  <cols>
    <col min="1" max="1" width="2.85546875" style="2" customWidth="1"/>
    <col min="2" max="2" width="47.140625" style="2" customWidth="1"/>
    <col min="3" max="3" width="2.28515625" style="39" customWidth="1"/>
    <col min="4" max="7" width="10.28515625" style="2" customWidth="1"/>
    <col min="8" max="8" width="2.28515625" style="39" customWidth="1"/>
    <col min="9" max="9" width="11.140625" style="3" bestFit="1" customWidth="1"/>
    <col min="10" max="10" width="11.140625" style="3" customWidth="1"/>
    <col min="11" max="11" width="9.140625" style="3"/>
    <col min="12" max="12" width="11.140625" style="2" bestFit="1" customWidth="1"/>
    <col min="13" max="13" width="1.7109375" style="39" customWidth="1"/>
    <col min="14" max="14" width="11.140625" style="2" bestFit="1" customWidth="1"/>
    <col min="15" max="15" width="9.140625" style="2"/>
    <col min="16" max="16" width="11.5703125" style="2" customWidth="1"/>
    <col min="17" max="17" width="11.85546875" style="2" customWidth="1"/>
    <col min="18" max="18" width="1.85546875" style="8" customWidth="1"/>
    <col min="19" max="19" width="53.5703125" style="2" customWidth="1"/>
    <col min="20" max="20" width="1.85546875" style="37" customWidth="1"/>
    <col min="21" max="21" width="19.85546875" style="2" customWidth="1"/>
    <col min="22" max="22" width="2.140625" style="39" customWidth="1"/>
    <col min="23" max="23" width="29.42578125" style="2" customWidth="1"/>
    <col min="24" max="24" width="17.140625" style="2" customWidth="1"/>
    <col min="25" max="25" width="22.85546875" style="2" bestFit="1" customWidth="1"/>
    <col min="26" max="26" width="1.85546875" style="8" customWidth="1"/>
    <col min="27" max="27" width="12" style="19" hidden="1" customWidth="1"/>
    <col min="28" max="28" width="3.5703125" style="19" hidden="1" customWidth="1"/>
    <col min="29" max="29" width="7.140625" style="19" hidden="1" customWidth="1"/>
    <col min="30" max="30" width="2.85546875" style="19" hidden="1" customWidth="1"/>
    <col min="31" max="31" width="6" style="19" hidden="1" customWidth="1"/>
    <col min="32" max="32" width="3.85546875" style="19" hidden="1" customWidth="1"/>
    <col min="33" max="33" width="4.5703125" style="19" hidden="1" customWidth="1"/>
    <col min="34" max="34" width="4.28515625" style="19" hidden="1" customWidth="1"/>
    <col min="35" max="35" width="4.85546875" style="19" hidden="1" customWidth="1"/>
    <col min="36" max="36" width="5.85546875" style="19" hidden="1" customWidth="1"/>
    <col min="37" max="37" width="4.28515625" style="19" hidden="1" customWidth="1"/>
    <col min="38" max="38" width="4.140625" style="19" hidden="1" customWidth="1"/>
    <col min="39" max="39" width="5.28515625" style="19" hidden="1" customWidth="1"/>
    <col min="40" max="40" width="6.140625" style="19" hidden="1" customWidth="1"/>
    <col min="41" max="41" width="8.5703125" style="19" hidden="1" customWidth="1"/>
    <col min="42" max="42" width="5.7109375" style="19" hidden="1" customWidth="1"/>
    <col min="43" max="43" width="5.5703125" style="19" hidden="1" customWidth="1"/>
    <col min="44" max="44" width="5.140625" style="19" hidden="1" customWidth="1"/>
    <col min="45" max="45" width="4.28515625" style="19" hidden="1" customWidth="1"/>
    <col min="46" max="46" width="2.42578125" style="19" hidden="1" customWidth="1"/>
    <col min="47" max="47" width="0.140625" style="19" hidden="1" customWidth="1"/>
    <col min="48" max="48" width="27.85546875" style="2" customWidth="1"/>
    <col min="49" max="16384" width="9.140625" style="2"/>
  </cols>
  <sheetData>
    <row r="1" spans="1:49" s="15" customFormat="1" ht="15" x14ac:dyDescent="0.35">
      <c r="B1" s="2"/>
      <c r="C1" s="53"/>
      <c r="D1" s="224" t="s">
        <v>16</v>
      </c>
      <c r="E1" s="224"/>
      <c r="F1" s="224"/>
      <c r="G1" s="224"/>
      <c r="H1" s="53"/>
      <c r="I1" s="225" t="s">
        <v>123</v>
      </c>
      <c r="J1" s="225"/>
      <c r="K1" s="225"/>
      <c r="L1" s="225"/>
      <c r="M1" s="53"/>
      <c r="N1" s="224" t="s">
        <v>17</v>
      </c>
      <c r="O1" s="224"/>
      <c r="P1" s="224"/>
      <c r="Q1" s="224"/>
      <c r="R1" s="16"/>
      <c r="S1" s="2"/>
      <c r="T1" s="37"/>
      <c r="U1" s="2"/>
      <c r="V1" s="39"/>
      <c r="W1" s="2"/>
      <c r="X1" s="2"/>
      <c r="Y1" s="2"/>
      <c r="Z1" s="8"/>
      <c r="AA1" s="18"/>
      <c r="AB1" s="18"/>
      <c r="AC1" s="18"/>
      <c r="AD1" s="18"/>
      <c r="AE1" s="18"/>
      <c r="AF1" s="18"/>
      <c r="AG1" s="18"/>
      <c r="AH1" s="18"/>
      <c r="AI1" s="18"/>
      <c r="AJ1" s="18"/>
      <c r="AK1" s="18"/>
      <c r="AL1" s="18"/>
      <c r="AM1" s="18"/>
      <c r="AN1" s="18"/>
      <c r="AO1" s="18"/>
      <c r="AP1" s="18"/>
      <c r="AQ1" s="18"/>
      <c r="AR1" s="18"/>
      <c r="AS1" s="18"/>
      <c r="AT1" s="18"/>
      <c r="AU1" s="18"/>
    </row>
    <row r="2" spans="1:49" x14ac:dyDescent="0.2">
      <c r="A2" s="67"/>
      <c r="B2" s="67"/>
      <c r="C2" s="67"/>
      <c r="D2" s="67"/>
      <c r="E2" s="67"/>
      <c r="F2" s="67"/>
      <c r="G2" s="67"/>
      <c r="H2" s="67"/>
      <c r="I2" s="71"/>
      <c r="J2" s="71"/>
      <c r="K2" s="71"/>
      <c r="L2" s="67"/>
      <c r="M2" s="67"/>
      <c r="N2" s="67"/>
      <c r="O2" s="67"/>
      <c r="P2" s="67"/>
      <c r="Q2" s="67"/>
    </row>
    <row r="3" spans="1:49" x14ac:dyDescent="0.2">
      <c r="B3" s="1" t="s">
        <v>126</v>
      </c>
      <c r="C3" s="51"/>
      <c r="D3" s="1"/>
      <c r="E3" s="1"/>
      <c r="F3" s="1"/>
      <c r="G3" s="1"/>
      <c r="H3" s="51"/>
      <c r="S3" s="2" t="s">
        <v>47</v>
      </c>
      <c r="U3" s="84"/>
    </row>
    <row r="4" spans="1:49" x14ac:dyDescent="0.2">
      <c r="B4" s="100" t="s">
        <v>117</v>
      </c>
      <c r="G4" s="11">
        <f>G25</f>
        <v>0</v>
      </c>
      <c r="I4" s="2"/>
      <c r="J4" s="2"/>
      <c r="L4" s="11">
        <f>L25</f>
        <v>0</v>
      </c>
      <c r="Q4" s="11">
        <f>Q25</f>
        <v>0</v>
      </c>
      <c r="S4" s="2" t="s">
        <v>45</v>
      </c>
      <c r="U4" s="85">
        <v>25</v>
      </c>
      <c r="V4" s="64"/>
      <c r="W4" s="75"/>
      <c r="X4" s="75"/>
      <c r="Y4" s="75"/>
    </row>
    <row r="5" spans="1:49" x14ac:dyDescent="0.2">
      <c r="B5" s="81" t="s">
        <v>110</v>
      </c>
      <c r="G5" s="11">
        <f>G39</f>
        <v>0</v>
      </c>
      <c r="I5" s="2"/>
      <c r="J5" s="2"/>
      <c r="L5" s="11">
        <f>L39</f>
        <v>0</v>
      </c>
      <c r="Q5" s="11">
        <f>Q39</f>
        <v>0</v>
      </c>
      <c r="S5" s="2" t="s">
        <v>46</v>
      </c>
      <c r="U5" s="85">
        <v>298</v>
      </c>
      <c r="V5" s="64"/>
      <c r="W5" s="75"/>
      <c r="X5" s="75"/>
      <c r="Y5" s="75"/>
    </row>
    <row r="6" spans="1:49" x14ac:dyDescent="0.2">
      <c r="B6" s="86" t="s">
        <v>111</v>
      </c>
      <c r="G6" s="11">
        <f>G51</f>
        <v>71.592631747806649</v>
      </c>
      <c r="I6" s="2"/>
      <c r="J6" s="2"/>
      <c r="L6" s="38">
        <f>L51</f>
        <v>0</v>
      </c>
      <c r="N6" s="37"/>
      <c r="O6" s="37"/>
      <c r="P6" s="37"/>
      <c r="Q6" s="38">
        <f>Q51</f>
        <v>0</v>
      </c>
      <c r="S6" s="60" t="s">
        <v>124</v>
      </c>
      <c r="U6" s="84"/>
      <c r="AW6" s="4"/>
    </row>
    <row r="7" spans="1:49" x14ac:dyDescent="0.2">
      <c r="B7" s="94" t="s">
        <v>112</v>
      </c>
      <c r="G7" s="11">
        <f>G63</f>
        <v>104.8574321631075</v>
      </c>
      <c r="I7" s="2"/>
      <c r="J7" s="2"/>
      <c r="L7" s="11">
        <f>L63</f>
        <v>0</v>
      </c>
      <c r="Q7" s="11">
        <f>Q63</f>
        <v>0</v>
      </c>
      <c r="U7" s="84"/>
      <c r="AW7" s="4"/>
    </row>
    <row r="8" spans="1:49" ht="12" thickBot="1" x14ac:dyDescent="0.25">
      <c r="B8" s="2" t="s">
        <v>54</v>
      </c>
      <c r="G8" s="11"/>
      <c r="I8" s="2"/>
      <c r="J8" s="2"/>
      <c r="L8" s="11"/>
      <c r="Q8" s="11"/>
      <c r="AV8" s="226"/>
      <c r="AW8" s="6"/>
    </row>
    <row r="9" spans="1:49" ht="12" thickBot="1" x14ac:dyDescent="0.25">
      <c r="B9" s="1" t="s">
        <v>42</v>
      </c>
      <c r="C9" s="51"/>
      <c r="D9" s="1"/>
      <c r="E9" s="1"/>
      <c r="F9" s="1"/>
      <c r="G9" s="103">
        <f>SUM(G4:G7)</f>
        <v>176.45006391091414</v>
      </c>
      <c r="H9" s="51"/>
      <c r="I9" s="2"/>
      <c r="J9" s="2"/>
      <c r="L9" s="103">
        <f>SUM(L4:L7)</f>
        <v>0</v>
      </c>
      <c r="Q9" s="103">
        <f>SUM(Q4:Q7)</f>
        <v>0</v>
      </c>
      <c r="AV9" s="226"/>
      <c r="AW9" s="6"/>
    </row>
    <row r="10" spans="1:49" s="8" customFormat="1" x14ac:dyDescent="0.2">
      <c r="A10" s="67"/>
      <c r="B10" s="67"/>
      <c r="C10" s="67"/>
      <c r="D10" s="67"/>
      <c r="E10" s="67"/>
      <c r="F10" s="67"/>
      <c r="G10" s="67"/>
      <c r="H10" s="67"/>
      <c r="I10" s="71"/>
      <c r="J10" s="71"/>
      <c r="K10" s="71"/>
      <c r="L10" s="67"/>
      <c r="M10" s="67"/>
      <c r="N10" s="67"/>
      <c r="O10" s="67"/>
      <c r="P10" s="67"/>
      <c r="Q10" s="67"/>
      <c r="S10" s="2"/>
      <c r="T10" s="37"/>
      <c r="U10" s="2"/>
      <c r="V10" s="39"/>
      <c r="W10" s="2"/>
      <c r="X10" s="2"/>
      <c r="Y10" s="2"/>
      <c r="AA10" s="19"/>
      <c r="AB10" s="19"/>
      <c r="AC10" s="19"/>
      <c r="AD10" s="19"/>
      <c r="AE10" s="19"/>
      <c r="AF10" s="19"/>
      <c r="AG10" s="19"/>
      <c r="AH10" s="19"/>
      <c r="AI10" s="19"/>
      <c r="AJ10" s="19"/>
      <c r="AK10" s="19"/>
      <c r="AL10" s="19"/>
      <c r="AM10" s="19"/>
      <c r="AN10" s="19"/>
      <c r="AO10" s="19"/>
      <c r="AP10" s="19"/>
      <c r="AQ10" s="19"/>
      <c r="AR10" s="19"/>
      <c r="AS10" s="19"/>
      <c r="AT10" s="19"/>
      <c r="AU10" s="19"/>
    </row>
    <row r="11" spans="1:49" x14ac:dyDescent="0.2">
      <c r="A11" s="67"/>
      <c r="B11" s="67"/>
      <c r="C11" s="67"/>
      <c r="D11" s="67"/>
      <c r="E11" s="67"/>
      <c r="F11" s="67"/>
      <c r="G11" s="67"/>
      <c r="H11" s="67"/>
      <c r="I11" s="67"/>
      <c r="J11" s="67"/>
      <c r="K11" s="67"/>
      <c r="L11" s="67"/>
      <c r="M11" s="67"/>
      <c r="N11" s="67"/>
      <c r="O11" s="67"/>
      <c r="P11" s="67"/>
      <c r="Q11" s="67"/>
    </row>
    <row r="12" spans="1:49" ht="12" thickBot="1" x14ac:dyDescent="0.25">
      <c r="D12" s="59" t="s">
        <v>18</v>
      </c>
      <c r="E12" s="59" t="s">
        <v>14</v>
      </c>
      <c r="F12" s="59" t="s">
        <v>13</v>
      </c>
      <c r="G12" s="59" t="s">
        <v>12</v>
      </c>
      <c r="I12" s="59" t="s">
        <v>18</v>
      </c>
      <c r="J12" s="59" t="s">
        <v>14</v>
      </c>
      <c r="K12" s="59" t="s">
        <v>13</v>
      </c>
      <c r="L12" s="59" t="s">
        <v>12</v>
      </c>
      <c r="N12" s="59" t="s">
        <v>18</v>
      </c>
      <c r="O12" s="59" t="s">
        <v>14</v>
      </c>
      <c r="P12" s="59" t="s">
        <v>13</v>
      </c>
      <c r="Q12" s="59" t="s">
        <v>12</v>
      </c>
    </row>
    <row r="13" spans="1:49" s="11" customFormat="1" ht="12" thickBot="1" x14ac:dyDescent="0.25">
      <c r="B13" s="13" t="s">
        <v>15</v>
      </c>
      <c r="C13" s="54"/>
      <c r="D13" s="101">
        <v>0</v>
      </c>
      <c r="E13" s="101">
        <v>0</v>
      </c>
      <c r="F13" s="101">
        <v>0</v>
      </c>
      <c r="G13" s="11">
        <f>SUM(D13:F13)</f>
        <v>0</v>
      </c>
      <c r="H13" s="54"/>
      <c r="I13" s="101">
        <v>0</v>
      </c>
      <c r="J13" s="101">
        <v>0</v>
      </c>
      <c r="K13" s="101">
        <v>0</v>
      </c>
      <c r="L13" s="11">
        <f>SUM(I13:K13)</f>
        <v>0</v>
      </c>
      <c r="M13" s="54"/>
      <c r="N13" s="77">
        <f>D13+I13</f>
        <v>0</v>
      </c>
      <c r="O13" s="77">
        <f>E13+J13</f>
        <v>0</v>
      </c>
      <c r="P13" s="77">
        <f>F13+K13</f>
        <v>0</v>
      </c>
      <c r="Q13" s="11">
        <f>SUM(N13:P13)</f>
        <v>0</v>
      </c>
      <c r="R13" s="12"/>
      <c r="S13" s="2"/>
      <c r="T13" s="37"/>
      <c r="U13" s="2"/>
      <c r="V13" s="39"/>
      <c r="W13" s="2"/>
      <c r="X13" s="2"/>
      <c r="Y13" s="2"/>
      <c r="Z13" s="8"/>
      <c r="AA13" s="20"/>
      <c r="AB13" s="20"/>
      <c r="AC13" s="20"/>
      <c r="AD13" s="20"/>
      <c r="AE13" s="20"/>
      <c r="AF13" s="20"/>
      <c r="AG13" s="20"/>
      <c r="AH13" s="20"/>
      <c r="AI13" s="20"/>
      <c r="AJ13" s="20"/>
      <c r="AK13" s="20"/>
      <c r="AL13" s="20"/>
      <c r="AM13" s="20"/>
      <c r="AN13" s="20"/>
      <c r="AO13" s="20"/>
      <c r="AP13" s="20"/>
      <c r="AQ13" s="20"/>
      <c r="AR13" s="20"/>
      <c r="AS13" s="20"/>
      <c r="AT13" s="20"/>
      <c r="AU13" s="20"/>
    </row>
    <row r="14" spans="1:49" ht="12" thickBot="1" x14ac:dyDescent="0.25">
      <c r="B14" s="14" t="s">
        <v>19</v>
      </c>
      <c r="D14" s="2">
        <v>0.2</v>
      </c>
      <c r="E14" s="2">
        <v>0.7</v>
      </c>
      <c r="F14" s="102"/>
      <c r="I14" s="10">
        <v>0.2</v>
      </c>
      <c r="J14" s="10">
        <v>0.7</v>
      </c>
      <c r="K14" s="102">
        <f>F14</f>
        <v>0</v>
      </c>
      <c r="L14" s="10"/>
      <c r="M14" s="52"/>
      <c r="N14" s="10">
        <v>0.2</v>
      </c>
      <c r="O14" s="10">
        <v>0.7</v>
      </c>
      <c r="P14" s="43">
        <f>K14</f>
        <v>0</v>
      </c>
      <c r="Q14" s="10"/>
    </row>
    <row r="15" spans="1:49" x14ac:dyDescent="0.2">
      <c r="B15" s="14" t="s">
        <v>20</v>
      </c>
      <c r="D15" s="79">
        <f>D13*D14</f>
        <v>0</v>
      </c>
      <c r="E15" s="23">
        <f>E13*E14</f>
        <v>0</v>
      </c>
      <c r="F15" s="78">
        <f>F13*F14</f>
        <v>0</v>
      </c>
      <c r="G15" s="4">
        <f>SUM(D15:F15)</f>
        <v>0</v>
      </c>
      <c r="I15" s="2">
        <f>I13*I14</f>
        <v>0</v>
      </c>
      <c r="J15" s="2">
        <f>J13*J14</f>
        <v>0</v>
      </c>
      <c r="K15" s="2">
        <f>K13*K14</f>
        <v>0</v>
      </c>
      <c r="L15" s="10">
        <f>SUM(I15:K15)</f>
        <v>0</v>
      </c>
      <c r="M15" s="52"/>
      <c r="N15" s="2">
        <f>N13*N14</f>
        <v>0</v>
      </c>
      <c r="O15" s="2">
        <f t="shared" ref="O15" si="0">O13*O14</f>
        <v>0</v>
      </c>
      <c r="P15" s="2">
        <f>P13*P14</f>
        <v>0</v>
      </c>
      <c r="Q15" s="10">
        <f>SUM(N15:P15)</f>
        <v>0</v>
      </c>
    </row>
    <row r="17" spans="1:47" x14ac:dyDescent="0.2">
      <c r="E17" s="2" t="s">
        <v>54</v>
      </c>
    </row>
    <row r="18" spans="1:47" s="8" customFormat="1" ht="17.25" x14ac:dyDescent="0.2">
      <c r="A18" s="67"/>
      <c r="B18" s="67"/>
      <c r="C18" s="67"/>
      <c r="D18" s="67"/>
      <c r="E18" s="67"/>
      <c r="F18" s="67"/>
      <c r="G18" s="67"/>
      <c r="H18" s="67"/>
      <c r="I18" s="71"/>
      <c r="J18" s="71"/>
      <c r="K18" s="71"/>
      <c r="L18" s="67"/>
      <c r="M18" s="67"/>
      <c r="N18" s="67"/>
      <c r="O18" s="67"/>
      <c r="P18" s="67"/>
      <c r="Q18" s="67"/>
      <c r="S18" s="186" t="s">
        <v>192</v>
      </c>
      <c r="T18" s="37"/>
      <c r="V18" s="39"/>
      <c r="W18" s="99" t="s">
        <v>128</v>
      </c>
      <c r="X18" s="81"/>
      <c r="Y18" s="81"/>
      <c r="AA18" s="19"/>
      <c r="AB18" s="19"/>
      <c r="AC18" s="19"/>
      <c r="AD18" s="19"/>
      <c r="AE18" s="19"/>
      <c r="AF18" s="19"/>
      <c r="AG18" s="19"/>
      <c r="AH18" s="19"/>
      <c r="AI18" s="19"/>
      <c r="AJ18" s="19"/>
      <c r="AK18" s="19"/>
      <c r="AL18" s="19"/>
      <c r="AM18" s="19"/>
      <c r="AN18" s="19"/>
      <c r="AO18" s="19"/>
      <c r="AP18" s="19"/>
      <c r="AQ18" s="19"/>
      <c r="AR18" s="19"/>
      <c r="AS18" s="19"/>
      <c r="AT18" s="19"/>
      <c r="AU18" s="19"/>
    </row>
    <row r="19" spans="1:47" ht="12.75" x14ac:dyDescent="0.2">
      <c r="A19" s="67"/>
      <c r="B19" s="67"/>
      <c r="C19" s="67"/>
      <c r="D19" s="67"/>
      <c r="E19" s="67"/>
      <c r="F19" s="67"/>
      <c r="G19" s="67"/>
      <c r="H19" s="67"/>
      <c r="I19" s="71"/>
      <c r="J19" s="71"/>
      <c r="K19" s="71"/>
      <c r="L19" s="67"/>
      <c r="M19" s="67"/>
      <c r="N19" s="67"/>
      <c r="O19" s="67"/>
      <c r="P19" s="67"/>
      <c r="Q19" s="67"/>
      <c r="S19" s="215" t="s">
        <v>239</v>
      </c>
      <c r="T19" s="47"/>
      <c r="V19" s="51"/>
      <c r="W19" s="99" t="s">
        <v>208</v>
      </c>
      <c r="X19" s="99"/>
      <c r="Y19" s="99"/>
    </row>
    <row r="20" spans="1:47" ht="14.25" x14ac:dyDescent="0.25">
      <c r="B20" s="97" t="s">
        <v>122</v>
      </c>
      <c r="C20" s="76"/>
      <c r="D20" s="59" t="str">
        <f>D12</f>
        <v>Calves</v>
      </c>
      <c r="E20" s="59" t="str">
        <f>E12</f>
        <v>Heifers</v>
      </c>
      <c r="F20" s="59" t="str">
        <f t="shared" ref="F20:Q20" si="1">F12</f>
        <v>Cows</v>
      </c>
      <c r="G20" s="59" t="str">
        <f t="shared" si="1"/>
        <v>Total</v>
      </c>
      <c r="H20" s="76"/>
      <c r="I20" s="59" t="str">
        <f t="shared" si="1"/>
        <v>Calves</v>
      </c>
      <c r="J20" s="59" t="str">
        <f>J12</f>
        <v>Heifers</v>
      </c>
      <c r="K20" s="59" t="str">
        <f t="shared" si="1"/>
        <v>Cows</v>
      </c>
      <c r="L20" s="59" t="str">
        <f t="shared" si="1"/>
        <v>Total</v>
      </c>
      <c r="M20" s="76"/>
      <c r="N20" s="59" t="str">
        <f t="shared" si="1"/>
        <v>Calves</v>
      </c>
      <c r="O20" s="59" t="str">
        <f t="shared" si="1"/>
        <v>Heifers</v>
      </c>
      <c r="P20" s="59" t="str">
        <f t="shared" si="1"/>
        <v>Cows</v>
      </c>
      <c r="Q20" s="59" t="str">
        <f t="shared" si="1"/>
        <v>Total</v>
      </c>
      <c r="S20" s="215" t="s">
        <v>240</v>
      </c>
      <c r="W20" s="1" t="s">
        <v>161</v>
      </c>
      <c r="Y20" s="1" t="s">
        <v>144</v>
      </c>
    </row>
    <row r="21" spans="1:47" x14ac:dyDescent="0.2">
      <c r="A21" s="2" t="s">
        <v>21</v>
      </c>
      <c r="B21" s="2" t="s">
        <v>43</v>
      </c>
      <c r="C21" s="55"/>
      <c r="D21" s="11">
        <f>D13</f>
        <v>0</v>
      </c>
      <c r="E21" s="11">
        <f>E13</f>
        <v>0</v>
      </c>
      <c r="F21" s="11">
        <f>F13</f>
        <v>0</v>
      </c>
      <c r="G21" s="23"/>
      <c r="H21" s="55"/>
      <c r="I21" s="11">
        <f>I13</f>
        <v>0</v>
      </c>
      <c r="J21" s="11">
        <f>J13</f>
        <v>0</v>
      </c>
      <c r="K21" s="11">
        <f>K13</f>
        <v>0</v>
      </c>
      <c r="L21" s="23"/>
      <c r="M21" s="55"/>
      <c r="N21" s="11">
        <f>N13</f>
        <v>0</v>
      </c>
      <c r="O21" s="11">
        <f>O13</f>
        <v>0</v>
      </c>
      <c r="P21" s="11">
        <f>P13</f>
        <v>0</v>
      </c>
      <c r="W21" s="2" t="s">
        <v>7</v>
      </c>
      <c r="X21" s="197">
        <v>0.2</v>
      </c>
      <c r="Y21" s="154" t="s">
        <v>198</v>
      </c>
    </row>
    <row r="22" spans="1:47" x14ac:dyDescent="0.2">
      <c r="A22" s="2" t="s">
        <v>24</v>
      </c>
      <c r="B22" s="215" t="s">
        <v>241</v>
      </c>
      <c r="D22" s="149">
        <v>12</v>
      </c>
      <c r="E22" s="216">
        <v>58.5</v>
      </c>
      <c r="F22" s="149">
        <v>138</v>
      </c>
      <c r="G22" s="37"/>
      <c r="I22" s="150">
        <f>D22</f>
        <v>12</v>
      </c>
      <c r="J22" s="150">
        <f t="shared" ref="J22:K22" si="2">E22</f>
        <v>58.5</v>
      </c>
      <c r="K22" s="150">
        <f t="shared" si="2"/>
        <v>138</v>
      </c>
      <c r="L22" s="151"/>
      <c r="M22" s="152"/>
      <c r="N22" s="150">
        <f>D22</f>
        <v>12</v>
      </c>
      <c r="O22" s="150">
        <f t="shared" ref="O22:P22" si="3">E22</f>
        <v>58.5</v>
      </c>
      <c r="P22" s="150">
        <f t="shared" si="3"/>
        <v>138</v>
      </c>
      <c r="S22" s="147" t="s">
        <v>193</v>
      </c>
      <c r="W22" s="2" t="s">
        <v>1</v>
      </c>
      <c r="X22" s="198">
        <v>0.24</v>
      </c>
      <c r="Y22" s="154" t="s">
        <v>199</v>
      </c>
    </row>
    <row r="23" spans="1:47" x14ac:dyDescent="0.2">
      <c r="A23" s="2" t="s">
        <v>23</v>
      </c>
      <c r="B23" s="2" t="s">
        <v>146</v>
      </c>
      <c r="D23" s="5">
        <f>2.2046/2000</f>
        <v>1.1023000000000001E-3</v>
      </c>
      <c r="E23" s="5">
        <f>2.2046/2000</f>
        <v>1.1023000000000001E-3</v>
      </c>
      <c r="F23" s="5">
        <f>2.2046/2000</f>
        <v>1.1023000000000001E-3</v>
      </c>
      <c r="I23" s="5">
        <f>2.2046/2000</f>
        <v>1.1023000000000001E-3</v>
      </c>
      <c r="J23" s="5">
        <f>2.2046/2000</f>
        <v>1.1023000000000001E-3</v>
      </c>
      <c r="K23" s="5">
        <f>2.2046/2000</f>
        <v>1.1023000000000001E-3</v>
      </c>
      <c r="N23" s="5">
        <f>2.2046/2000</f>
        <v>1.1023000000000001E-3</v>
      </c>
      <c r="O23" s="5">
        <f>2.2046/2000</f>
        <v>1.1023000000000001E-3</v>
      </c>
      <c r="P23" s="5">
        <f>2.2046/2000</f>
        <v>1.1023000000000001E-3</v>
      </c>
      <c r="S23" s="61"/>
      <c r="W23" s="2" t="s">
        <v>2</v>
      </c>
      <c r="X23" s="198">
        <v>0.24</v>
      </c>
      <c r="Y23" s="154" t="s">
        <v>200</v>
      </c>
    </row>
    <row r="24" spans="1:47" x14ac:dyDescent="0.2">
      <c r="B24" s="2" t="s">
        <v>84</v>
      </c>
      <c r="D24" s="3">
        <f>D21*D22*D23</f>
        <v>0</v>
      </c>
      <c r="E24" s="3">
        <f>E21*E22*E23</f>
        <v>0</v>
      </c>
      <c r="F24" s="3">
        <f>F21*F22*F23</f>
        <v>0</v>
      </c>
      <c r="G24" s="4">
        <f>SUM(D24:F24)</f>
        <v>0</v>
      </c>
      <c r="I24" s="3">
        <f>I21*I22*I23</f>
        <v>0</v>
      </c>
      <c r="J24" s="3">
        <f>J21*J22*J23</f>
        <v>0</v>
      </c>
      <c r="K24" s="3">
        <f>K21*K22*K23</f>
        <v>0</v>
      </c>
      <c r="L24" s="4">
        <f>SUM(I24:K24)</f>
        <v>0</v>
      </c>
      <c r="M24" s="56"/>
      <c r="N24" s="3">
        <f>N21*N22*N23</f>
        <v>0</v>
      </c>
      <c r="O24" s="3">
        <f>O21*O22*O23</f>
        <v>0</v>
      </c>
      <c r="P24" s="3">
        <f>P21*P22*P23</f>
        <v>0</v>
      </c>
      <c r="Q24" s="6">
        <f>N24+O24+P24</f>
        <v>0</v>
      </c>
      <c r="S24" s="60"/>
      <c r="W24" s="2" t="s">
        <v>3</v>
      </c>
      <c r="X24" s="198">
        <v>0.24</v>
      </c>
      <c r="Y24" s="154" t="s">
        <v>200</v>
      </c>
    </row>
    <row r="25" spans="1:47" x14ac:dyDescent="0.2">
      <c r="B25" s="1" t="s">
        <v>85</v>
      </c>
      <c r="C25" s="51"/>
      <c r="D25" s="7">
        <f>D24*U4</f>
        <v>0</v>
      </c>
      <c r="E25" s="7">
        <f>E24*U4</f>
        <v>0</v>
      </c>
      <c r="F25" s="7">
        <f>F24*U4</f>
        <v>0</v>
      </c>
      <c r="G25" s="6">
        <f>SUM(D25:F25)</f>
        <v>0</v>
      </c>
      <c r="H25" s="51"/>
      <c r="I25" s="7">
        <f>I24*U4</f>
        <v>0</v>
      </c>
      <c r="J25" s="7">
        <f>J24*U4</f>
        <v>0</v>
      </c>
      <c r="K25" s="7">
        <f>K24*U4</f>
        <v>0</v>
      </c>
      <c r="L25" s="6">
        <f>SUM(I25:K25)</f>
        <v>0</v>
      </c>
      <c r="M25" s="57"/>
      <c r="N25" s="7">
        <f>N24*U4</f>
        <v>0</v>
      </c>
      <c r="O25" s="7">
        <f>O24*U4</f>
        <v>0</v>
      </c>
      <c r="P25" s="7">
        <f>P24*U4</f>
        <v>0</v>
      </c>
      <c r="Q25" s="50">
        <f>N25+O25+P25</f>
        <v>0</v>
      </c>
      <c r="S25" s="60"/>
      <c r="W25" s="2" t="s">
        <v>4</v>
      </c>
      <c r="X25" s="198">
        <v>0.68</v>
      </c>
      <c r="Y25" s="154" t="s">
        <v>200</v>
      </c>
    </row>
    <row r="26" spans="1:47" x14ac:dyDescent="0.2">
      <c r="A26" s="67"/>
      <c r="B26" s="67"/>
      <c r="C26" s="67"/>
      <c r="D26" s="67"/>
      <c r="E26" s="67"/>
      <c r="F26" s="67"/>
      <c r="G26" s="67"/>
      <c r="H26" s="67"/>
      <c r="I26" s="71"/>
      <c r="J26" s="71"/>
      <c r="K26" s="71"/>
      <c r="L26" s="73"/>
      <c r="M26" s="73"/>
      <c r="N26" s="73"/>
      <c r="O26" s="73"/>
      <c r="P26" s="73"/>
      <c r="Q26" s="70"/>
      <c r="S26" s="60"/>
      <c r="W26" s="1" t="s">
        <v>163</v>
      </c>
      <c r="X26" s="199"/>
    </row>
    <row r="27" spans="1:47" x14ac:dyDescent="0.2">
      <c r="A27" s="67"/>
      <c r="B27" s="67"/>
      <c r="C27" s="67"/>
      <c r="D27" s="67"/>
      <c r="E27" s="67"/>
      <c r="F27" s="67"/>
      <c r="G27" s="67"/>
      <c r="H27" s="67"/>
      <c r="I27" s="71"/>
      <c r="J27" s="71"/>
      <c r="K27" s="71"/>
      <c r="L27" s="73"/>
      <c r="M27" s="73"/>
      <c r="N27" s="73"/>
      <c r="O27" s="73"/>
      <c r="P27" s="73"/>
      <c r="Q27" s="70"/>
      <c r="S27" s="60"/>
      <c r="W27" s="2" t="s">
        <v>5</v>
      </c>
      <c r="X27" s="198">
        <v>0</v>
      </c>
      <c r="Y27" s="154" t="s">
        <v>198</v>
      </c>
    </row>
    <row r="28" spans="1:47" ht="12.75" x14ac:dyDescent="0.2">
      <c r="B28" s="99" t="s">
        <v>83</v>
      </c>
      <c r="C28" s="51"/>
      <c r="D28" s="1"/>
      <c r="E28" s="1"/>
      <c r="F28" s="1"/>
      <c r="G28" s="1"/>
      <c r="H28" s="51"/>
      <c r="L28" s="4"/>
      <c r="M28" s="56"/>
      <c r="N28" s="4"/>
      <c r="O28" s="4"/>
      <c r="P28" s="4"/>
      <c r="Q28" s="6"/>
      <c r="S28" s="60"/>
      <c r="W28" s="2" t="s">
        <v>7</v>
      </c>
      <c r="X28" s="197">
        <v>0.2</v>
      </c>
      <c r="Y28" s="154" t="s">
        <v>198</v>
      </c>
    </row>
    <row r="29" spans="1:47" x14ac:dyDescent="0.2">
      <c r="A29" s="2" t="s">
        <v>25</v>
      </c>
      <c r="B29" s="2" t="s">
        <v>69</v>
      </c>
      <c r="C29" s="51"/>
      <c r="D29" s="23">
        <f>D13</f>
        <v>0</v>
      </c>
      <c r="E29" s="23">
        <f t="shared" ref="E29:F29" si="4">E13</f>
        <v>0</v>
      </c>
      <c r="F29" s="23">
        <f t="shared" si="4"/>
        <v>0</v>
      </c>
      <c r="G29" s="1"/>
      <c r="H29" s="51"/>
      <c r="I29" s="35">
        <f>I13</f>
        <v>0</v>
      </c>
      <c r="J29" s="35">
        <f t="shared" ref="J29:K29" si="5">J13</f>
        <v>0</v>
      </c>
      <c r="K29" s="35">
        <f t="shared" si="5"/>
        <v>0</v>
      </c>
      <c r="L29" s="36"/>
      <c r="M29" s="56"/>
      <c r="N29" s="35">
        <f>N13</f>
        <v>0</v>
      </c>
      <c r="O29" s="35">
        <f t="shared" ref="O29:P29" si="6">O13</f>
        <v>0</v>
      </c>
      <c r="P29" s="35">
        <f t="shared" si="6"/>
        <v>0</v>
      </c>
      <c r="Q29" s="6"/>
      <c r="S29" s="60"/>
      <c r="W29" s="2" t="s">
        <v>210</v>
      </c>
      <c r="X29" s="198">
        <v>0.01</v>
      </c>
      <c r="Y29" s="154" t="s">
        <v>198</v>
      </c>
    </row>
    <row r="30" spans="1:47" x14ac:dyDescent="0.2">
      <c r="A30" s="2" t="s">
        <v>30</v>
      </c>
      <c r="B30" s="217" t="s">
        <v>113</v>
      </c>
      <c r="C30" s="51"/>
      <c r="D30" s="107">
        <v>123</v>
      </c>
      <c r="E30" s="106">
        <v>408</v>
      </c>
      <c r="F30" s="106">
        <v>680</v>
      </c>
      <c r="H30" s="51"/>
      <c r="I30" s="106">
        <f>D30</f>
        <v>123</v>
      </c>
      <c r="J30" s="106">
        <v>408</v>
      </c>
      <c r="K30" s="106">
        <f>F30</f>
        <v>680</v>
      </c>
      <c r="L30" s="36"/>
      <c r="M30" s="56"/>
      <c r="N30" s="106">
        <f>D30</f>
        <v>123</v>
      </c>
      <c r="O30" s="106">
        <v>408</v>
      </c>
      <c r="P30" s="106">
        <f t="shared" ref="O30:P33" si="7">F30</f>
        <v>680</v>
      </c>
      <c r="Q30" s="6"/>
      <c r="S30" s="147" t="s">
        <v>194</v>
      </c>
      <c r="W30" s="2" t="s">
        <v>6</v>
      </c>
      <c r="X30" s="198">
        <v>0.02</v>
      </c>
      <c r="Y30" s="154" t="s">
        <v>198</v>
      </c>
    </row>
    <row r="31" spans="1:47" x14ac:dyDescent="0.2">
      <c r="A31" s="2" t="s">
        <v>22</v>
      </c>
      <c r="B31" s="217" t="s">
        <v>70</v>
      </c>
      <c r="C31" s="51"/>
      <c r="D31" s="2">
        <v>2.81</v>
      </c>
      <c r="E31" s="2">
        <v>3.08</v>
      </c>
      <c r="F31" s="2">
        <v>4.0999999999999996</v>
      </c>
      <c r="H31" s="51"/>
      <c r="I31" s="37">
        <f t="shared" ref="I31:K33" si="8">D31</f>
        <v>2.81</v>
      </c>
      <c r="J31" s="37">
        <f t="shared" si="8"/>
        <v>3.08</v>
      </c>
      <c r="K31" s="37">
        <f t="shared" si="8"/>
        <v>4.0999999999999996</v>
      </c>
      <c r="L31" s="36"/>
      <c r="M31" s="56"/>
      <c r="N31" s="37">
        <f>D31</f>
        <v>2.81</v>
      </c>
      <c r="O31" s="37">
        <f t="shared" si="7"/>
        <v>3.08</v>
      </c>
      <c r="P31" s="37">
        <f t="shared" si="7"/>
        <v>4.0999999999999996</v>
      </c>
      <c r="Q31" s="6"/>
      <c r="S31" s="147" t="s">
        <v>195</v>
      </c>
      <c r="W31" s="2" t="s">
        <v>66</v>
      </c>
      <c r="X31" s="198">
        <v>1E-3</v>
      </c>
      <c r="Y31" s="154" t="s">
        <v>198</v>
      </c>
    </row>
    <row r="32" spans="1:47" x14ac:dyDescent="0.2">
      <c r="A32" s="2" t="s">
        <v>33</v>
      </c>
      <c r="B32" s="217" t="s">
        <v>242</v>
      </c>
      <c r="C32" s="51"/>
      <c r="D32" s="2">
        <v>0.17</v>
      </c>
      <c r="E32" s="2">
        <v>0.17</v>
      </c>
      <c r="F32" s="2">
        <v>0.24</v>
      </c>
      <c r="H32" s="51"/>
      <c r="I32" s="37">
        <f t="shared" si="8"/>
        <v>0.17</v>
      </c>
      <c r="J32" s="37">
        <f t="shared" si="8"/>
        <v>0.17</v>
      </c>
      <c r="K32" s="37">
        <f t="shared" si="8"/>
        <v>0.24</v>
      </c>
      <c r="L32" s="36"/>
      <c r="M32" s="56"/>
      <c r="N32" s="37">
        <f>D32</f>
        <v>0.17</v>
      </c>
      <c r="O32" s="37">
        <f t="shared" si="7"/>
        <v>0.17</v>
      </c>
      <c r="P32" s="145">
        <f t="shared" si="7"/>
        <v>0.24</v>
      </c>
      <c r="Q32" s="6"/>
      <c r="S32" s="147" t="s">
        <v>196</v>
      </c>
      <c r="W32" s="2" t="s">
        <v>67</v>
      </c>
      <c r="X32" s="201">
        <v>4.7000000000000002E-3</v>
      </c>
      <c r="Y32" s="154" t="s">
        <v>198</v>
      </c>
    </row>
    <row r="33" spans="1:25" x14ac:dyDescent="0.2">
      <c r="A33" s="2" t="s">
        <v>28</v>
      </c>
      <c r="B33" s="37" t="s">
        <v>65</v>
      </c>
      <c r="C33" s="51"/>
      <c r="D33" s="2">
        <v>0.66200000000000003</v>
      </c>
      <c r="E33" s="2">
        <v>0.66200000000000003</v>
      </c>
      <c r="F33" s="2">
        <v>0.66200000000000003</v>
      </c>
      <c r="H33" s="51"/>
      <c r="I33" s="37">
        <f t="shared" si="8"/>
        <v>0.66200000000000003</v>
      </c>
      <c r="J33" s="37">
        <f t="shared" si="8"/>
        <v>0.66200000000000003</v>
      </c>
      <c r="K33" s="37">
        <f t="shared" si="8"/>
        <v>0.66200000000000003</v>
      </c>
      <c r="L33" s="36"/>
      <c r="M33" s="56"/>
      <c r="N33" s="37">
        <f>D33</f>
        <v>0.66200000000000003</v>
      </c>
      <c r="O33" s="37">
        <f t="shared" si="7"/>
        <v>0.66200000000000003</v>
      </c>
      <c r="P33" s="37">
        <f t="shared" si="7"/>
        <v>0.66200000000000003</v>
      </c>
      <c r="Q33" s="6"/>
      <c r="S33" s="147" t="s">
        <v>244</v>
      </c>
      <c r="W33" s="2" t="s">
        <v>201</v>
      </c>
      <c r="X33" s="198">
        <v>5.0000000000000001E-3</v>
      </c>
      <c r="Y33" s="154" t="s">
        <v>198</v>
      </c>
    </row>
    <row r="34" spans="1:25" ht="12" thickBot="1" x14ac:dyDescent="0.25">
      <c r="A34" s="2" t="s">
        <v>34</v>
      </c>
      <c r="B34" s="2" t="s">
        <v>71</v>
      </c>
      <c r="C34" s="51"/>
      <c r="D34" s="11">
        <f>D29*D30*D31*D32*D33</f>
        <v>0</v>
      </c>
      <c r="E34" s="11">
        <f t="shared" ref="E34:F34" si="9">E29*E30*E31*E32*E33</f>
        <v>0</v>
      </c>
      <c r="F34" s="11">
        <f t="shared" si="9"/>
        <v>0</v>
      </c>
      <c r="G34" s="1"/>
      <c r="H34" s="51"/>
      <c r="I34" s="38">
        <f>I29*I30*I31*I32*I33</f>
        <v>0</v>
      </c>
      <c r="J34" s="38">
        <f t="shared" ref="J34" si="10">J29*J30*J31*J32*J33</f>
        <v>0</v>
      </c>
      <c r="K34" s="38">
        <f t="shared" ref="K34" si="11">K29*K30*K31*K32*K33</f>
        <v>0</v>
      </c>
      <c r="L34" s="36"/>
      <c r="M34" s="56"/>
      <c r="N34" s="38">
        <f>N29*N30*N31*N32*N33</f>
        <v>0</v>
      </c>
      <c r="O34" s="38">
        <f t="shared" ref="O34" si="12">O29*O30*O31*O32*O33</f>
        <v>0</v>
      </c>
      <c r="P34" s="38">
        <f t="shared" ref="P34" si="13">P29*P30*P31*P32*P33</f>
        <v>0</v>
      </c>
      <c r="Q34" s="6"/>
      <c r="S34" s="157"/>
      <c r="W34" s="2" t="s">
        <v>202</v>
      </c>
      <c r="X34" s="198">
        <v>0.01</v>
      </c>
      <c r="Y34" s="154" t="s">
        <v>198</v>
      </c>
    </row>
    <row r="35" spans="1:25" ht="12" thickBot="1" x14ac:dyDescent="0.25">
      <c r="A35" s="2" t="s">
        <v>35</v>
      </c>
      <c r="B35" s="92" t="s">
        <v>125</v>
      </c>
      <c r="C35" s="51"/>
      <c r="D35" s="82">
        <f>X22</f>
        <v>0.24</v>
      </c>
      <c r="E35" s="82">
        <f>X22</f>
        <v>0.24</v>
      </c>
      <c r="F35" s="83">
        <f>X22</f>
        <v>0.24</v>
      </c>
      <c r="G35" s="1"/>
      <c r="H35" s="51"/>
      <c r="I35" s="83">
        <f>D35</f>
        <v>0.24</v>
      </c>
      <c r="J35" s="83">
        <f>E35</f>
        <v>0.24</v>
      </c>
      <c r="K35" s="83">
        <f>F35</f>
        <v>0.24</v>
      </c>
      <c r="L35" s="36"/>
      <c r="M35" s="56"/>
      <c r="N35" s="83">
        <f>D35</f>
        <v>0.24</v>
      </c>
      <c r="O35" s="83">
        <f>E35</f>
        <v>0.24</v>
      </c>
      <c r="P35" s="83">
        <f t="shared" ref="P35" si="14">F35</f>
        <v>0.24</v>
      </c>
      <c r="Q35" s="6"/>
      <c r="S35" s="147" t="s">
        <v>197</v>
      </c>
      <c r="W35" s="2" t="s">
        <v>203</v>
      </c>
      <c r="X35" s="198">
        <v>0.01</v>
      </c>
      <c r="Y35" s="154" t="s">
        <v>198</v>
      </c>
    </row>
    <row r="36" spans="1:25" x14ac:dyDescent="0.2">
      <c r="A36" s="2" t="s">
        <v>36</v>
      </c>
      <c r="B36" s="2" t="s">
        <v>72</v>
      </c>
      <c r="C36" s="51"/>
      <c r="D36" s="3">
        <f>D34/1000*D35</f>
        <v>0</v>
      </c>
      <c r="E36" s="3">
        <f t="shared" ref="E36:F36" si="15">E34/1000*E35</f>
        <v>0</v>
      </c>
      <c r="F36" s="3">
        <f t="shared" si="15"/>
        <v>0</v>
      </c>
      <c r="G36" s="1"/>
      <c r="H36" s="51"/>
      <c r="I36" s="34">
        <f>I34/1000*I35</f>
        <v>0</v>
      </c>
      <c r="J36" s="34">
        <f t="shared" ref="J36" si="16">J34/1000*J35</f>
        <v>0</v>
      </c>
      <c r="K36" s="34">
        <f t="shared" ref="K36" si="17">K34/1000*K35</f>
        <v>0</v>
      </c>
      <c r="L36" s="36"/>
      <c r="M36" s="56"/>
      <c r="N36" s="34">
        <f>N34/1000*N35</f>
        <v>0</v>
      </c>
      <c r="O36" s="34">
        <f t="shared" ref="O36" si="18">O34/1000*O35</f>
        <v>0</v>
      </c>
      <c r="P36" s="34">
        <f t="shared" ref="P36" si="19">P34/1000*P35</f>
        <v>0</v>
      </c>
      <c r="Q36" s="6"/>
      <c r="S36" s="157"/>
      <c r="W36" s="2" t="s">
        <v>204</v>
      </c>
      <c r="X36" s="198">
        <v>5.0000000000000001E-3</v>
      </c>
      <c r="Y36" s="154" t="s">
        <v>198</v>
      </c>
    </row>
    <row r="37" spans="1:25" ht="12.75" x14ac:dyDescent="0.2">
      <c r="A37" s="2" t="s">
        <v>32</v>
      </c>
      <c r="B37" s="2" t="s">
        <v>147</v>
      </c>
      <c r="C37" s="51"/>
      <c r="D37" s="5">
        <f>1000*2.2046/2000</f>
        <v>1.1023000000000001</v>
      </c>
      <c r="E37" s="5">
        <f t="shared" ref="E37:F37" si="20">1000*2.2046/2000</f>
        <v>1.1023000000000001</v>
      </c>
      <c r="F37" s="5">
        <f t="shared" si="20"/>
        <v>1.1023000000000001</v>
      </c>
      <c r="G37" s="1"/>
      <c r="H37" s="51"/>
      <c r="I37" s="37">
        <f>D37</f>
        <v>1.1023000000000001</v>
      </c>
      <c r="J37" s="37">
        <f>E37</f>
        <v>1.1023000000000001</v>
      </c>
      <c r="K37" s="37">
        <f>F37</f>
        <v>1.1023000000000001</v>
      </c>
      <c r="L37" s="36"/>
      <c r="M37" s="56"/>
      <c r="N37" s="40">
        <f>D37</f>
        <v>1.1023000000000001</v>
      </c>
      <c r="O37" s="40">
        <f t="shared" ref="O37:P37" si="21">E37</f>
        <v>1.1023000000000001</v>
      </c>
      <c r="P37" s="40">
        <f t="shared" si="21"/>
        <v>1.1023000000000001</v>
      </c>
      <c r="Q37" s="6"/>
      <c r="S37" s="157" t="s">
        <v>54</v>
      </c>
      <c r="W37" s="98" t="s">
        <v>129</v>
      </c>
      <c r="X37" s="86"/>
      <c r="Y37" s="86"/>
    </row>
    <row r="38" spans="1:25" ht="12.75" x14ac:dyDescent="0.2">
      <c r="A38" s="2" t="s">
        <v>37</v>
      </c>
      <c r="B38" s="2" t="s">
        <v>73</v>
      </c>
      <c r="C38" s="51"/>
      <c r="D38" s="3">
        <f>D36*D37</f>
        <v>0</v>
      </c>
      <c r="E38" s="3">
        <f t="shared" ref="E38:F38" si="22">E36*E37</f>
        <v>0</v>
      </c>
      <c r="F38" s="3">
        <f t="shared" si="22"/>
        <v>0</v>
      </c>
      <c r="G38" s="4">
        <f>SUM(D38:F38)</f>
        <v>0</v>
      </c>
      <c r="H38" s="51"/>
      <c r="I38" s="34">
        <f>I36*I37</f>
        <v>0</v>
      </c>
      <c r="J38" s="34">
        <f t="shared" ref="J38" si="23">J36*J37</f>
        <v>0</v>
      </c>
      <c r="K38" s="34">
        <f t="shared" ref="K38" si="24">K36*K37</f>
        <v>0</v>
      </c>
      <c r="L38" s="4">
        <f>SUM(I38:K38)</f>
        <v>0</v>
      </c>
      <c r="M38" s="56"/>
      <c r="N38" s="34">
        <f>N36*N37</f>
        <v>0</v>
      </c>
      <c r="O38" s="34">
        <f t="shared" ref="O38" si="25">O36*O37</f>
        <v>0</v>
      </c>
      <c r="P38" s="34">
        <f t="shared" ref="P38" si="26">P36*P37</f>
        <v>0</v>
      </c>
      <c r="Q38" s="6">
        <f t="shared" ref="Q38:Q39" si="27">N38+O38+P38</f>
        <v>0</v>
      </c>
      <c r="S38" s="157"/>
      <c r="W38" s="98" t="s">
        <v>102</v>
      </c>
      <c r="X38" s="98"/>
      <c r="Y38" s="98"/>
    </row>
    <row r="39" spans="1:25" x14ac:dyDescent="0.2">
      <c r="A39" s="2" t="s">
        <v>29</v>
      </c>
      <c r="B39" s="2" t="s">
        <v>74</v>
      </c>
      <c r="C39" s="51"/>
      <c r="D39" s="4">
        <f>D38*$U$4</f>
        <v>0</v>
      </c>
      <c r="E39" s="4">
        <f t="shared" ref="E39:F39" si="28">E38*$U$4</f>
        <v>0</v>
      </c>
      <c r="F39" s="4">
        <f t="shared" si="28"/>
        <v>0</v>
      </c>
      <c r="G39" s="6">
        <f>SUM(D39:F39)</f>
        <v>0</v>
      </c>
      <c r="H39" s="51"/>
      <c r="I39" s="36">
        <f>I38*$U$4</f>
        <v>0</v>
      </c>
      <c r="J39" s="36">
        <f t="shared" ref="J39" si="29">J38*$U$4</f>
        <v>0</v>
      </c>
      <c r="K39" s="36">
        <f t="shared" ref="K39" si="30">K38*$U$4</f>
        <v>0</v>
      </c>
      <c r="L39" s="6">
        <f>SUM(I39:K39)</f>
        <v>0</v>
      </c>
      <c r="M39" s="56"/>
      <c r="N39" s="36">
        <f>N38*$U$4</f>
        <v>0</v>
      </c>
      <c r="O39" s="36">
        <f t="shared" ref="O39" si="31">O38*$U$4</f>
        <v>0</v>
      </c>
      <c r="P39" s="36">
        <f t="shared" ref="P39" si="32">P38*$U$4</f>
        <v>0</v>
      </c>
      <c r="Q39" s="50">
        <f t="shared" si="27"/>
        <v>0</v>
      </c>
      <c r="S39" s="157"/>
      <c r="W39" s="2" t="s">
        <v>3</v>
      </c>
      <c r="X39" s="200">
        <v>5.0000000000000001E-3</v>
      </c>
      <c r="Y39" s="154" t="s">
        <v>206</v>
      </c>
    </row>
    <row r="40" spans="1:25" x14ac:dyDescent="0.2">
      <c r="A40" s="67"/>
      <c r="B40" s="68"/>
      <c r="C40" s="68"/>
      <c r="D40" s="68"/>
      <c r="E40" s="68"/>
      <c r="F40" s="68"/>
      <c r="G40" s="68"/>
      <c r="H40" s="68"/>
      <c r="I40" s="71"/>
      <c r="J40" s="71"/>
      <c r="K40" s="71"/>
      <c r="L40" s="73"/>
      <c r="M40" s="73"/>
      <c r="N40" s="73"/>
      <c r="O40" s="73"/>
      <c r="P40" s="73"/>
      <c r="Q40" s="70"/>
      <c r="S40" s="157"/>
      <c r="W40" s="2" t="s">
        <v>4</v>
      </c>
      <c r="X40" s="200">
        <v>0</v>
      </c>
      <c r="Y40" s="154" t="s">
        <v>206</v>
      </c>
    </row>
    <row r="41" spans="1:25" x14ac:dyDescent="0.2">
      <c r="A41" s="67"/>
      <c r="B41" s="67"/>
      <c r="C41" s="67"/>
      <c r="D41" s="67"/>
      <c r="E41" s="67" t="s">
        <v>54</v>
      </c>
      <c r="F41" s="67"/>
      <c r="G41" s="67"/>
      <c r="H41" s="67"/>
      <c r="I41" s="71"/>
      <c r="J41" s="71"/>
      <c r="K41" s="71"/>
      <c r="L41" s="73"/>
      <c r="M41" s="73"/>
      <c r="N41" s="73"/>
      <c r="O41" s="73"/>
      <c r="P41" s="73"/>
      <c r="Q41" s="70"/>
      <c r="S41" s="157"/>
      <c r="W41" s="2" t="s">
        <v>10</v>
      </c>
      <c r="X41" s="200">
        <v>0.01</v>
      </c>
      <c r="Y41" s="154" t="s">
        <v>206</v>
      </c>
    </row>
    <row r="42" spans="1:25" ht="12.75" x14ac:dyDescent="0.2">
      <c r="B42" s="98" t="s">
        <v>82</v>
      </c>
      <c r="C42" s="51"/>
      <c r="D42" s="1"/>
      <c r="E42" s="1"/>
      <c r="F42" s="1"/>
      <c r="G42" s="1"/>
      <c r="H42" s="51"/>
      <c r="L42" s="4"/>
      <c r="M42" s="56"/>
      <c r="N42" s="4"/>
      <c r="O42" s="4"/>
      <c r="P42" s="4"/>
      <c r="Q42" s="6"/>
      <c r="S42" s="157"/>
      <c r="W42" s="2" t="s">
        <v>9</v>
      </c>
      <c r="X42" s="200">
        <v>5.0000000000000001E-3</v>
      </c>
      <c r="Y42" s="154" t="s">
        <v>206</v>
      </c>
    </row>
    <row r="43" spans="1:25" x14ac:dyDescent="0.2">
      <c r="A43" s="2" t="s">
        <v>38</v>
      </c>
      <c r="B43" s="2" t="s">
        <v>69</v>
      </c>
      <c r="C43" s="51"/>
      <c r="D43" s="23">
        <f>D13</f>
        <v>0</v>
      </c>
      <c r="E43" s="23">
        <v>400</v>
      </c>
      <c r="F43" s="23">
        <f>F13</f>
        <v>0</v>
      </c>
      <c r="G43" s="1"/>
      <c r="H43" s="51"/>
      <c r="I43" s="23">
        <f>I13</f>
        <v>0</v>
      </c>
      <c r="J43" s="23">
        <f>J13</f>
        <v>0</v>
      </c>
      <c r="K43" s="23">
        <f>K13</f>
        <v>0</v>
      </c>
      <c r="L43" s="4"/>
      <c r="M43" s="56"/>
      <c r="N43" s="23">
        <f>N13</f>
        <v>0</v>
      </c>
      <c r="O43" s="23">
        <f>O13</f>
        <v>0</v>
      </c>
      <c r="P43" s="23">
        <f>P13</f>
        <v>0</v>
      </c>
      <c r="Q43" s="6"/>
      <c r="S43" s="157"/>
      <c r="W43" s="2" t="s">
        <v>1</v>
      </c>
      <c r="X43" s="200">
        <v>2E-3</v>
      </c>
      <c r="Y43" s="154" t="s">
        <v>211</v>
      </c>
    </row>
    <row r="44" spans="1:25" x14ac:dyDescent="0.2">
      <c r="A44" s="2" t="s">
        <v>31</v>
      </c>
      <c r="B44" s="2" t="s">
        <v>113</v>
      </c>
      <c r="C44" s="51"/>
      <c r="D44" s="2">
        <f>D30</f>
        <v>123</v>
      </c>
      <c r="E44" s="2">
        <f>E30</f>
        <v>408</v>
      </c>
      <c r="F44" s="2">
        <f>F30</f>
        <v>680</v>
      </c>
      <c r="G44" s="1"/>
      <c r="H44" s="51"/>
      <c r="I44" s="2">
        <f>I30</f>
        <v>123</v>
      </c>
      <c r="J44" s="2">
        <f>J30</f>
        <v>408</v>
      </c>
      <c r="K44" s="2">
        <f>K30</f>
        <v>680</v>
      </c>
      <c r="L44" s="4"/>
      <c r="M44" s="56"/>
      <c r="N44" s="2">
        <f>N30</f>
        <v>123</v>
      </c>
      <c r="O44" s="2">
        <f>O30</f>
        <v>408</v>
      </c>
      <c r="P44" s="2">
        <f>P30</f>
        <v>680</v>
      </c>
      <c r="Q44" s="6"/>
      <c r="S44" s="147" t="s">
        <v>194</v>
      </c>
      <c r="W44" s="2" t="s">
        <v>210</v>
      </c>
      <c r="X44" s="200">
        <v>0.02</v>
      </c>
      <c r="Y44" s="154" t="s">
        <v>206</v>
      </c>
    </row>
    <row r="45" spans="1:25" ht="12" thickBot="1" x14ac:dyDescent="0.25">
      <c r="A45" s="2" t="s">
        <v>39</v>
      </c>
      <c r="B45" s="218" t="s">
        <v>75</v>
      </c>
      <c r="C45" s="51"/>
      <c r="D45" s="92">
        <v>0.16400000000000001</v>
      </c>
      <c r="E45" s="2">
        <v>0.17</v>
      </c>
      <c r="F45" s="2">
        <v>0.23</v>
      </c>
      <c r="G45" s="1"/>
      <c r="H45" s="51"/>
      <c r="I45" s="176">
        <f>D45</f>
        <v>0.16400000000000001</v>
      </c>
      <c r="J45" s="166">
        <f t="shared" ref="J45" si="33">E45</f>
        <v>0.17</v>
      </c>
      <c r="K45" s="166">
        <f t="shared" ref="K45" si="34">F45</f>
        <v>0.23</v>
      </c>
      <c r="L45" s="4"/>
      <c r="M45" s="56"/>
      <c r="N45" s="177">
        <f>D45</f>
        <v>0.16400000000000001</v>
      </c>
      <c r="O45" s="4">
        <f t="shared" ref="O45:P45" si="35">E45</f>
        <v>0.17</v>
      </c>
      <c r="P45" s="146">
        <f t="shared" si="35"/>
        <v>0.23</v>
      </c>
      <c r="Q45" s="6"/>
      <c r="S45" s="147" t="s">
        <v>205</v>
      </c>
      <c r="W45" s="2" t="s">
        <v>6</v>
      </c>
      <c r="X45" s="200">
        <v>5.0000000000000001E-3</v>
      </c>
      <c r="Y45" s="154" t="s">
        <v>206</v>
      </c>
    </row>
    <row r="46" spans="1:25" ht="12" thickBot="1" x14ac:dyDescent="0.25">
      <c r="A46" s="2" t="s">
        <v>40</v>
      </c>
      <c r="B46" s="129" t="s">
        <v>76</v>
      </c>
      <c r="C46" s="51"/>
      <c r="D46" s="89">
        <f>X42</f>
        <v>5.0000000000000001E-3</v>
      </c>
      <c r="E46" s="89">
        <f>X42</f>
        <v>5.0000000000000001E-3</v>
      </c>
      <c r="F46" s="89">
        <f>X42</f>
        <v>5.0000000000000001E-3</v>
      </c>
      <c r="G46" s="1"/>
      <c r="H46" s="51"/>
      <c r="I46" s="88">
        <f>D46</f>
        <v>5.0000000000000001E-3</v>
      </c>
      <c r="J46" s="88">
        <f t="shared" ref="J46:K46" si="36">E46</f>
        <v>5.0000000000000001E-3</v>
      </c>
      <c r="K46" s="88">
        <f t="shared" si="36"/>
        <v>5.0000000000000001E-3</v>
      </c>
      <c r="L46" s="4"/>
      <c r="M46" s="56"/>
      <c r="N46" s="87">
        <f>D46</f>
        <v>5.0000000000000001E-3</v>
      </c>
      <c r="O46" s="87">
        <f t="shared" ref="O46:P46" si="37">E46</f>
        <v>5.0000000000000001E-3</v>
      </c>
      <c r="P46" s="87">
        <f t="shared" si="37"/>
        <v>5.0000000000000001E-3</v>
      </c>
      <c r="Q46" s="6"/>
      <c r="S46" s="147" t="s">
        <v>207</v>
      </c>
      <c r="W46" s="2" t="s">
        <v>8</v>
      </c>
      <c r="X46" s="200">
        <v>0</v>
      </c>
      <c r="Y46" s="154" t="s">
        <v>206</v>
      </c>
    </row>
    <row r="47" spans="1:25" x14ac:dyDescent="0.2">
      <c r="A47" s="2" t="s">
        <v>26</v>
      </c>
      <c r="B47" s="116" t="s">
        <v>78</v>
      </c>
      <c r="C47" s="51"/>
      <c r="D47" s="148">
        <v>1.5711338145316169</v>
      </c>
      <c r="E47" s="148">
        <v>1.5711338145316169</v>
      </c>
      <c r="F47" s="148">
        <v>1.5711338145316169</v>
      </c>
      <c r="G47" s="1"/>
      <c r="H47" s="51"/>
      <c r="I47" s="22">
        <f>D47</f>
        <v>1.5711338145316169</v>
      </c>
      <c r="J47" s="22">
        <f t="shared" ref="J47" si="38">E47</f>
        <v>1.5711338145316169</v>
      </c>
      <c r="K47" s="22">
        <f t="shared" ref="K47" si="39">F47</f>
        <v>1.5711338145316169</v>
      </c>
      <c r="L47" s="4"/>
      <c r="M47" s="56"/>
      <c r="N47" s="21">
        <f>D47</f>
        <v>1.5711338145316169</v>
      </c>
      <c r="O47" s="21">
        <f t="shared" ref="O47" si="40">E47</f>
        <v>1.5711338145316169</v>
      </c>
      <c r="P47" s="21">
        <f t="shared" ref="P47" si="41">F47</f>
        <v>1.5711338145316169</v>
      </c>
      <c r="Q47" s="6"/>
      <c r="S47" s="157"/>
      <c r="W47" s="2" t="s">
        <v>67</v>
      </c>
      <c r="X47" s="200">
        <v>0</v>
      </c>
      <c r="Y47" s="154" t="s">
        <v>206</v>
      </c>
    </row>
    <row r="48" spans="1:25" x14ac:dyDescent="0.2">
      <c r="A48" s="2" t="s">
        <v>27</v>
      </c>
      <c r="B48" s="2" t="s">
        <v>79</v>
      </c>
      <c r="C48" s="51"/>
      <c r="D48" s="3">
        <f>D43*D44*D45*D46*D47/1000</f>
        <v>0</v>
      </c>
      <c r="E48" s="3">
        <f t="shared" ref="E48:F48" si="42">E43*E44*E45*E46*E47/1000</f>
        <v>0.21794768275182594</v>
      </c>
      <c r="F48" s="3">
        <f t="shared" si="42"/>
        <v>0</v>
      </c>
      <c r="G48" s="1"/>
      <c r="H48" s="51"/>
      <c r="I48" s="3">
        <f>I43*I44*I45*I46*I47/1000</f>
        <v>0</v>
      </c>
      <c r="J48" s="3">
        <f t="shared" ref="J48" si="43">J43*J44*J45*J46*J47/1000</f>
        <v>0</v>
      </c>
      <c r="K48" s="3">
        <f t="shared" ref="K48" si="44">K43*K44*K45*K46*K47/1000</f>
        <v>0</v>
      </c>
      <c r="L48" s="4"/>
      <c r="M48" s="56"/>
      <c r="N48" s="3">
        <f>N43*N44*N45*N46*N47/1000</f>
        <v>0</v>
      </c>
      <c r="O48" s="3">
        <f t="shared" ref="O48" si="45">O43*O44*O45*O46*O47/1000</f>
        <v>0</v>
      </c>
      <c r="P48" s="3">
        <f t="shared" ref="P48" si="46">P43*P44*P45*P46*P47/1000</f>
        <v>0</v>
      </c>
      <c r="Q48" s="6"/>
      <c r="S48" s="157"/>
      <c r="W48" s="2" t="s">
        <v>201</v>
      </c>
      <c r="X48" s="200">
        <v>6.0000000000000001E-3</v>
      </c>
      <c r="Y48" s="154" t="s">
        <v>206</v>
      </c>
    </row>
    <row r="49" spans="1:48" x14ac:dyDescent="0.2">
      <c r="A49" s="2" t="s">
        <v>41</v>
      </c>
      <c r="B49" s="2" t="s">
        <v>147</v>
      </c>
      <c r="C49" s="51"/>
      <c r="D49" s="5">
        <f>1000*2.2046/2000</f>
        <v>1.1023000000000001</v>
      </c>
      <c r="E49" s="5">
        <f t="shared" ref="E49:F49" si="47">1000*2.2046/2000</f>
        <v>1.1023000000000001</v>
      </c>
      <c r="F49" s="5">
        <f t="shared" si="47"/>
        <v>1.1023000000000001</v>
      </c>
      <c r="G49" s="1"/>
      <c r="H49" s="51"/>
      <c r="I49" s="22">
        <f>D49</f>
        <v>1.1023000000000001</v>
      </c>
      <c r="J49" s="22">
        <f t="shared" ref="J49" si="48">E49</f>
        <v>1.1023000000000001</v>
      </c>
      <c r="K49" s="22">
        <f t="shared" ref="K49" si="49">F49</f>
        <v>1.1023000000000001</v>
      </c>
      <c r="L49" s="4"/>
      <c r="M49" s="56"/>
      <c r="N49" s="4">
        <f>D49</f>
        <v>1.1023000000000001</v>
      </c>
      <c r="O49" s="4">
        <f t="shared" ref="O49:P49" si="50">E49</f>
        <v>1.1023000000000001</v>
      </c>
      <c r="P49" s="4">
        <f t="shared" si="50"/>
        <v>1.1023000000000001</v>
      </c>
      <c r="Q49" s="6"/>
      <c r="S49" s="157"/>
      <c r="W49" s="2" t="s">
        <v>209</v>
      </c>
      <c r="X49" s="200">
        <v>6.0000000000000001E-3</v>
      </c>
      <c r="Y49" s="154" t="s">
        <v>206</v>
      </c>
    </row>
    <row r="50" spans="1:48" x14ac:dyDescent="0.2">
      <c r="A50" s="2" t="s">
        <v>77</v>
      </c>
      <c r="B50" s="2" t="s">
        <v>80</v>
      </c>
      <c r="C50" s="51"/>
      <c r="D50" s="3">
        <f>D48*D49</f>
        <v>0</v>
      </c>
      <c r="E50" s="3">
        <f t="shared" ref="E50:F50" si="51">E48*E49</f>
        <v>0.24024373069733773</v>
      </c>
      <c r="F50" s="3">
        <f t="shared" si="51"/>
        <v>0</v>
      </c>
      <c r="G50" s="4">
        <f>SUM(D50:F50)</f>
        <v>0.24024373069733773</v>
      </c>
      <c r="H50" s="51"/>
      <c r="I50" s="3">
        <f>I48*I49</f>
        <v>0</v>
      </c>
      <c r="J50" s="3">
        <f t="shared" ref="J50" si="52">J48*J49</f>
        <v>0</v>
      </c>
      <c r="K50" s="3">
        <f t="shared" ref="K50" si="53">K48*K49</f>
        <v>0</v>
      </c>
      <c r="L50" s="4">
        <f>SUM(I50:K50)</f>
        <v>0</v>
      </c>
      <c r="M50" s="56"/>
      <c r="N50" s="3">
        <f>N48*N49</f>
        <v>0</v>
      </c>
      <c r="O50" s="3">
        <f t="shared" ref="O50" si="54">O48*O49</f>
        <v>0</v>
      </c>
      <c r="P50" s="3">
        <f t="shared" ref="P50" si="55">P48*P49</f>
        <v>0</v>
      </c>
      <c r="Q50" s="4">
        <f>SUM(N50:P50)</f>
        <v>0</v>
      </c>
      <c r="S50" s="157"/>
      <c r="W50" s="2" t="s">
        <v>155</v>
      </c>
      <c r="X50" s="200">
        <v>0.01</v>
      </c>
      <c r="Y50" s="154" t="s">
        <v>206</v>
      </c>
    </row>
    <row r="51" spans="1:48" x14ac:dyDescent="0.2">
      <c r="A51" s="2" t="s">
        <v>81</v>
      </c>
      <c r="B51" s="2" t="s">
        <v>74</v>
      </c>
      <c r="C51" s="51"/>
      <c r="D51" s="6">
        <f>D50*$U$5</f>
        <v>0</v>
      </c>
      <c r="E51" s="6">
        <f t="shared" ref="E51:F51" si="56">E50*$U$5</f>
        <v>71.592631747806649</v>
      </c>
      <c r="F51" s="6">
        <f t="shared" si="56"/>
        <v>0</v>
      </c>
      <c r="G51" s="6">
        <f>SUM(D51:F51)</f>
        <v>71.592631747806649</v>
      </c>
      <c r="H51" s="51"/>
      <c r="I51" s="6">
        <f>I50*$U$5</f>
        <v>0</v>
      </c>
      <c r="J51" s="6">
        <f t="shared" ref="J51" si="57">J50*$U$5</f>
        <v>0</v>
      </c>
      <c r="K51" s="6">
        <f t="shared" ref="K51" si="58">K50*$U$5</f>
        <v>0</v>
      </c>
      <c r="L51" s="6">
        <f>SUM(I51:K51)</f>
        <v>0</v>
      </c>
      <c r="M51" s="56"/>
      <c r="N51" s="6">
        <f>N50*$U$5</f>
        <v>0</v>
      </c>
      <c r="O51" s="6">
        <f t="shared" ref="O51" si="59">O50*$U$5</f>
        <v>0</v>
      </c>
      <c r="P51" s="6">
        <f t="shared" ref="P51" si="60">P50*$U$5</f>
        <v>0</v>
      </c>
      <c r="Q51" s="50">
        <f>SUM(N51:P51)</f>
        <v>0</v>
      </c>
      <c r="S51" s="157"/>
      <c r="W51" s="2" t="s">
        <v>118</v>
      </c>
      <c r="X51" s="200">
        <v>0.1</v>
      </c>
      <c r="Y51" s="154" t="s">
        <v>206</v>
      </c>
    </row>
    <row r="52" spans="1:48" ht="14.25" x14ac:dyDescent="0.25">
      <c r="A52" s="67"/>
      <c r="B52" s="68"/>
      <c r="C52" s="68"/>
      <c r="D52" s="68"/>
      <c r="E52" s="68"/>
      <c r="F52" s="68"/>
      <c r="G52" s="68"/>
      <c r="H52" s="68"/>
      <c r="I52" s="71"/>
      <c r="J52" s="71"/>
      <c r="K52" s="71"/>
      <c r="L52" s="73"/>
      <c r="M52" s="73"/>
      <c r="N52" s="73"/>
      <c r="O52" s="73"/>
      <c r="P52" s="73"/>
      <c r="Q52" s="70"/>
      <c r="S52" s="157"/>
      <c r="W52" s="96" t="s">
        <v>121</v>
      </c>
      <c r="X52" s="94"/>
      <c r="Y52" s="94"/>
    </row>
    <row r="53" spans="1:48" ht="12.75" x14ac:dyDescent="0.2">
      <c r="A53" s="67"/>
      <c r="B53" s="67"/>
      <c r="C53" s="67"/>
      <c r="D53" s="67"/>
      <c r="E53" s="67"/>
      <c r="F53" s="67"/>
      <c r="G53" s="67"/>
      <c r="H53" s="67"/>
      <c r="I53" s="71"/>
      <c r="J53" s="71"/>
      <c r="K53" s="71"/>
      <c r="L53" s="73"/>
      <c r="M53" s="73"/>
      <c r="N53" s="73"/>
      <c r="O53" s="73"/>
      <c r="P53" s="73"/>
      <c r="Q53" s="73"/>
      <c r="S53" s="157"/>
      <c r="W53" s="96" t="s">
        <v>251</v>
      </c>
      <c r="X53" s="94"/>
      <c r="Y53" s="94"/>
    </row>
    <row r="54" spans="1:48" ht="12.75" x14ac:dyDescent="0.2">
      <c r="B54" s="96" t="s">
        <v>87</v>
      </c>
      <c r="D54" s="4"/>
      <c r="L54" s="4"/>
      <c r="M54" s="56"/>
      <c r="N54" s="4"/>
      <c r="S54" s="157"/>
      <c r="X54" s="113" t="s">
        <v>127</v>
      </c>
      <c r="Y54" s="113" t="s">
        <v>11</v>
      </c>
    </row>
    <row r="55" spans="1:48" s="219" customFormat="1" ht="12" thickBot="1" x14ac:dyDescent="0.25">
      <c r="A55" s="219" t="s">
        <v>90</v>
      </c>
      <c r="B55" s="219" t="s">
        <v>250</v>
      </c>
      <c r="D55" s="220">
        <f>(D43*D44*D45)-D48*1000/D47</f>
        <v>0</v>
      </c>
      <c r="E55" s="220">
        <f>(E43*E44*E45)-E48*1000/E47</f>
        <v>27605.280000000002</v>
      </c>
      <c r="F55" s="220">
        <f>(F43*F44*F45)-F48*1000/F47</f>
        <v>0</v>
      </c>
      <c r="I55" s="220">
        <f>(I43*I44*I45)-I48*1000/I47</f>
        <v>0</v>
      </c>
      <c r="J55" s="220">
        <f>(J43*J44*J45)-J48*1000/J47</f>
        <v>0</v>
      </c>
      <c r="K55" s="220">
        <f>(K43*K44*K45)-K48*1000/K47</f>
        <v>0</v>
      </c>
      <c r="L55" s="221"/>
      <c r="M55" s="221"/>
      <c r="N55" s="220">
        <f>(N43*N44*N45)-N48*1000/N47</f>
        <v>0</v>
      </c>
      <c r="O55" s="220">
        <f>(O43*O44*O45)-O48*1000/O47</f>
        <v>0</v>
      </c>
      <c r="P55" s="220">
        <f>(P43*P44*P45)-P48*1000/P47</f>
        <v>0</v>
      </c>
      <c r="S55" s="222"/>
      <c r="W55" s="223" t="s">
        <v>104</v>
      </c>
      <c r="AV55" s="223" t="s">
        <v>144</v>
      </c>
    </row>
    <row r="56" spans="1:48" ht="10.9" customHeight="1" thickBot="1" x14ac:dyDescent="0.25">
      <c r="A56" s="2" t="s">
        <v>91</v>
      </c>
      <c r="B56" s="92" t="s">
        <v>115</v>
      </c>
      <c r="D56" s="182">
        <f>X57</f>
        <v>4.0000000000000001E-3</v>
      </c>
      <c r="E56" s="182">
        <f>X57</f>
        <v>4.0000000000000001E-3</v>
      </c>
      <c r="F56" s="182">
        <f>X57</f>
        <v>4.0000000000000001E-3</v>
      </c>
      <c r="I56" s="182">
        <f>D56</f>
        <v>4.0000000000000001E-3</v>
      </c>
      <c r="J56" s="182">
        <f t="shared" ref="J56:K57" si="61">E56</f>
        <v>4.0000000000000001E-3</v>
      </c>
      <c r="K56" s="182">
        <f t="shared" si="61"/>
        <v>4.0000000000000001E-3</v>
      </c>
      <c r="N56" s="182">
        <f>D56</f>
        <v>4.0000000000000001E-3</v>
      </c>
      <c r="O56" s="182">
        <f t="shared" ref="O56:P57" si="62">E56</f>
        <v>4.0000000000000001E-3</v>
      </c>
      <c r="P56" s="182">
        <f t="shared" si="62"/>
        <v>4.0000000000000001E-3</v>
      </c>
      <c r="S56" s="147" t="s">
        <v>213</v>
      </c>
      <c r="W56" s="2" t="s">
        <v>103</v>
      </c>
      <c r="X56" s="158">
        <v>4.0000000000000001E-3</v>
      </c>
      <c r="Y56" s="93">
        <v>0.43</v>
      </c>
      <c r="AV56" s="154" t="s">
        <v>212</v>
      </c>
    </row>
    <row r="57" spans="1:48" ht="12" thickBot="1" x14ac:dyDescent="0.25">
      <c r="A57" s="2" t="s">
        <v>92</v>
      </c>
      <c r="B57" s="92" t="s">
        <v>116</v>
      </c>
      <c r="D57" s="95">
        <f>Y57</f>
        <v>0.26</v>
      </c>
      <c r="E57" s="95">
        <f>Y57</f>
        <v>0.26</v>
      </c>
      <c r="F57" s="95">
        <f>Y57</f>
        <v>0.26</v>
      </c>
      <c r="I57" s="95">
        <f>D57</f>
        <v>0.26</v>
      </c>
      <c r="J57" s="95">
        <f t="shared" si="61"/>
        <v>0.26</v>
      </c>
      <c r="K57" s="95">
        <f t="shared" si="61"/>
        <v>0.26</v>
      </c>
      <c r="L57" s="136"/>
      <c r="N57" s="95">
        <f>D57</f>
        <v>0.26</v>
      </c>
      <c r="O57" s="95">
        <f t="shared" si="62"/>
        <v>0.26</v>
      </c>
      <c r="P57" s="95">
        <f t="shared" si="62"/>
        <v>0.26</v>
      </c>
      <c r="S57" s="147" t="s">
        <v>213</v>
      </c>
      <c r="W57" s="2" t="s">
        <v>105</v>
      </c>
      <c r="X57" s="158">
        <v>4.0000000000000001E-3</v>
      </c>
      <c r="Y57" s="93">
        <v>0.26</v>
      </c>
      <c r="AV57" s="154" t="s">
        <v>212</v>
      </c>
    </row>
    <row r="58" spans="1:48" x14ac:dyDescent="0.2">
      <c r="A58" s="141" t="s">
        <v>93</v>
      </c>
      <c r="B58" s="142" t="s">
        <v>88</v>
      </c>
      <c r="D58" s="131">
        <v>0.01</v>
      </c>
      <c r="E58" s="134">
        <v>0.01</v>
      </c>
      <c r="F58" s="134">
        <v>0.01</v>
      </c>
      <c r="G58" s="135"/>
      <c r="I58" s="138">
        <v>0.01</v>
      </c>
      <c r="J58" s="137">
        <v>0.01</v>
      </c>
      <c r="K58" s="137">
        <v>0.01</v>
      </c>
      <c r="L58" s="135"/>
      <c r="N58" s="139">
        <v>0.01</v>
      </c>
      <c r="O58" s="140">
        <v>0.01</v>
      </c>
      <c r="P58" s="137">
        <v>0.01</v>
      </c>
      <c r="S58" s="185" t="s">
        <v>148</v>
      </c>
      <c r="W58" s="2" t="s">
        <v>106</v>
      </c>
      <c r="X58" s="158">
        <v>0</v>
      </c>
      <c r="Y58" s="93">
        <v>0.24</v>
      </c>
      <c r="AV58" s="154" t="s">
        <v>214</v>
      </c>
    </row>
    <row r="59" spans="1:48" x14ac:dyDescent="0.2">
      <c r="A59" s="2" t="s">
        <v>94</v>
      </c>
      <c r="B59" s="130" t="s">
        <v>89</v>
      </c>
      <c r="D59" s="3">
        <v>1.5711338145316169</v>
      </c>
      <c r="E59" s="132">
        <v>1.5711338145316169</v>
      </c>
      <c r="F59" s="132">
        <v>1.5711338145316169</v>
      </c>
      <c r="G59" s="133"/>
      <c r="I59" s="3">
        <f>D59</f>
        <v>1.5711338145316169</v>
      </c>
      <c r="J59" s="3">
        <f t="shared" ref="J59" si="63">E59</f>
        <v>1.5711338145316169</v>
      </c>
      <c r="K59" s="3">
        <f t="shared" ref="K59" si="64">F59</f>
        <v>1.5711338145316169</v>
      </c>
      <c r="N59" s="4">
        <f>D59</f>
        <v>1.5711338145316169</v>
      </c>
      <c r="O59" s="4">
        <f t="shared" ref="O59" si="65">E59</f>
        <v>1.5711338145316169</v>
      </c>
      <c r="P59" s="4">
        <f t="shared" ref="P59" si="66">F59</f>
        <v>1.5711338145316169</v>
      </c>
      <c r="S59" s="157"/>
      <c r="W59" s="2" t="s">
        <v>6</v>
      </c>
      <c r="X59" s="158">
        <v>0</v>
      </c>
      <c r="Y59" s="144">
        <v>0.27</v>
      </c>
      <c r="AV59" s="154" t="s">
        <v>212</v>
      </c>
    </row>
    <row r="60" spans="1:48" x14ac:dyDescent="0.2">
      <c r="A60" s="2" t="s">
        <v>95</v>
      </c>
      <c r="B60" s="2" t="s">
        <v>99</v>
      </c>
      <c r="D60" s="4">
        <f>(D55-((D56+D57)*D55))*D58*D59/1000</f>
        <v>0</v>
      </c>
      <c r="E60" s="4">
        <f t="shared" ref="E60:F60" si="67">(E55-((E56+E57)*E55))*E58*E59/1000</f>
        <v>0.3192148940656343</v>
      </c>
      <c r="F60" s="4">
        <f t="shared" si="67"/>
        <v>0</v>
      </c>
      <c r="I60" s="4">
        <f>(I55-((I56+I57)*I55))*I58*I59/1000</f>
        <v>0</v>
      </c>
      <c r="J60" s="4">
        <f t="shared" ref="J60" si="68">(J55-((J56+J57)*J55))*J58*J59/1000</f>
        <v>0</v>
      </c>
      <c r="K60" s="4">
        <f t="shared" ref="K60" si="69">(K55-((K56+K57)*K55))*K58*K59/1000</f>
        <v>0</v>
      </c>
      <c r="N60" s="4">
        <f>(N55-((N56+N57)*N55))*N58*N59/1000</f>
        <v>0</v>
      </c>
      <c r="O60" s="4">
        <f t="shared" ref="O60" si="70">(O55-((O56+O57)*O55))*O58*O59/1000</f>
        <v>0</v>
      </c>
      <c r="P60" s="4">
        <f t="shared" ref="P60" si="71">(P55-((P56+P57)*P55))*P58*P59/1000</f>
        <v>0</v>
      </c>
      <c r="S60" s="157"/>
      <c r="W60" s="2" t="s">
        <v>210</v>
      </c>
      <c r="X60" s="158">
        <v>8.9999999999999993E-3</v>
      </c>
      <c r="Y60" s="93">
        <v>0.15</v>
      </c>
      <c r="AV60" s="154" t="s">
        <v>212</v>
      </c>
    </row>
    <row r="61" spans="1:48" x14ac:dyDescent="0.2">
      <c r="A61" s="2" t="s">
        <v>96</v>
      </c>
      <c r="B61" s="2" t="s">
        <v>147</v>
      </c>
      <c r="D61" s="5">
        <f>1000*2.2046/2000</f>
        <v>1.1023000000000001</v>
      </c>
      <c r="E61" s="5">
        <f t="shared" ref="E61:F61" si="72">1000*2.2046/2000</f>
        <v>1.1023000000000001</v>
      </c>
      <c r="F61" s="5">
        <f t="shared" si="72"/>
        <v>1.1023000000000001</v>
      </c>
      <c r="I61" s="3">
        <f>D61</f>
        <v>1.1023000000000001</v>
      </c>
      <c r="J61" s="3">
        <f t="shared" ref="J61" si="73">E61</f>
        <v>1.1023000000000001</v>
      </c>
      <c r="K61" s="3">
        <f t="shared" ref="K61" si="74">F61</f>
        <v>1.1023000000000001</v>
      </c>
      <c r="N61" s="4">
        <f>D61</f>
        <v>1.1023000000000001</v>
      </c>
      <c r="O61" s="4">
        <f t="shared" ref="O61" si="75">E61</f>
        <v>1.1023000000000001</v>
      </c>
      <c r="P61" s="4">
        <f t="shared" ref="P61" si="76">F61</f>
        <v>1.1023000000000001</v>
      </c>
      <c r="S61" s="157"/>
      <c r="W61" s="2" t="s">
        <v>66</v>
      </c>
      <c r="X61" s="158">
        <v>0</v>
      </c>
      <c r="Y61" s="93">
        <v>0.1</v>
      </c>
      <c r="AV61" s="154" t="s">
        <v>212</v>
      </c>
    </row>
    <row r="62" spans="1:48" x14ac:dyDescent="0.2">
      <c r="A62" s="2" t="s">
        <v>97</v>
      </c>
      <c r="B62" s="2" t="s">
        <v>100</v>
      </c>
      <c r="D62" s="3">
        <f>D60*D61</f>
        <v>0</v>
      </c>
      <c r="E62" s="3">
        <f t="shared" ref="E62:F62" si="77">E60*E61</f>
        <v>0.35187057772854868</v>
      </c>
      <c r="F62" s="3">
        <f t="shared" si="77"/>
        <v>0</v>
      </c>
      <c r="G62" s="4">
        <f>SUM(D62:F62)</f>
        <v>0.35187057772854868</v>
      </c>
      <c r="I62" s="3">
        <f>I60*I61</f>
        <v>0</v>
      </c>
      <c r="J62" s="3">
        <f t="shared" ref="J62" si="78">J60*J61</f>
        <v>0</v>
      </c>
      <c r="K62" s="3">
        <f t="shared" ref="K62" si="79">K60*K61</f>
        <v>0</v>
      </c>
      <c r="L62" s="4">
        <f>SUM(I62:K62)</f>
        <v>0</v>
      </c>
      <c r="N62" s="3">
        <f>N60*N61</f>
        <v>0</v>
      </c>
      <c r="O62" s="3">
        <f t="shared" ref="O62" si="80">O60*O61</f>
        <v>0</v>
      </c>
      <c r="P62" s="3">
        <f t="shared" ref="P62" si="81">P60*P61</f>
        <v>0</v>
      </c>
      <c r="Q62" s="4">
        <f>SUM(N62:P62)</f>
        <v>0</v>
      </c>
      <c r="S62" s="157"/>
      <c r="W62" s="2" t="s">
        <v>67</v>
      </c>
      <c r="X62" s="158">
        <v>0</v>
      </c>
      <c r="Y62" s="93">
        <v>0</v>
      </c>
      <c r="AV62" s="154" t="s">
        <v>212</v>
      </c>
    </row>
    <row r="63" spans="1:48" x14ac:dyDescent="0.2">
      <c r="A63" s="2" t="s">
        <v>98</v>
      </c>
      <c r="B63" s="2" t="s">
        <v>74</v>
      </c>
      <c r="D63" s="7">
        <f>D62*$U$5</f>
        <v>0</v>
      </c>
      <c r="E63" s="7">
        <f t="shared" ref="E63:F63" si="82">E62*$U$5</f>
        <v>104.8574321631075</v>
      </c>
      <c r="F63" s="7">
        <f t="shared" si="82"/>
        <v>0</v>
      </c>
      <c r="G63" s="6">
        <f>SUM(D63:F63)</f>
        <v>104.8574321631075</v>
      </c>
      <c r="I63" s="7">
        <f>I62*$U$5</f>
        <v>0</v>
      </c>
      <c r="J63" s="7">
        <f t="shared" ref="J63" si="83">J62*$U$5</f>
        <v>0</v>
      </c>
      <c r="K63" s="7">
        <f t="shared" ref="K63" si="84">K62*$U$5</f>
        <v>0</v>
      </c>
      <c r="L63" s="6">
        <f>SUM(I63:K63)</f>
        <v>0</v>
      </c>
      <c r="N63" s="7">
        <f>N62*$U$5</f>
        <v>0</v>
      </c>
      <c r="O63" s="7">
        <f t="shared" ref="O63" si="85">O62*$U$5</f>
        <v>0</v>
      </c>
      <c r="P63" s="7">
        <f t="shared" ref="P63" si="86">P62*$U$5</f>
        <v>0</v>
      </c>
      <c r="Q63" s="50">
        <f>SUM(N63:P63)</f>
        <v>0</v>
      </c>
      <c r="S63" s="157"/>
      <c r="W63" s="1" t="s">
        <v>107</v>
      </c>
      <c r="X63" s="202"/>
      <c r="Y63" s="37"/>
      <c r="AV63" s="154"/>
    </row>
    <row r="64" spans="1:48" x14ac:dyDescent="0.2">
      <c r="A64" s="67"/>
      <c r="B64" s="67"/>
      <c r="C64" s="67"/>
      <c r="D64" s="67"/>
      <c r="E64" s="67"/>
      <c r="F64" s="67"/>
      <c r="G64" s="67"/>
      <c r="H64" s="67"/>
      <c r="I64" s="71"/>
      <c r="J64" s="71"/>
      <c r="K64" s="71"/>
      <c r="L64" s="67"/>
      <c r="M64" s="67"/>
      <c r="N64" s="67"/>
      <c r="O64" s="67"/>
      <c r="P64" s="67"/>
      <c r="Q64" s="67"/>
      <c r="S64" s="157"/>
      <c r="W64" s="2" t="s">
        <v>105</v>
      </c>
      <c r="X64" s="158">
        <v>0</v>
      </c>
      <c r="Y64" s="93">
        <v>0.26</v>
      </c>
      <c r="AV64" s="154" t="s">
        <v>212</v>
      </c>
    </row>
    <row r="65" spans="1:48" x14ac:dyDescent="0.2">
      <c r="A65" s="67"/>
      <c r="B65" s="67"/>
      <c r="C65" s="67"/>
      <c r="D65" s="73"/>
      <c r="E65" s="67"/>
      <c r="F65" s="67"/>
      <c r="G65" s="67"/>
      <c r="H65" s="67"/>
      <c r="I65" s="71"/>
      <c r="J65" s="71"/>
      <c r="K65" s="71"/>
      <c r="L65" s="67"/>
      <c r="M65" s="67"/>
      <c r="N65" s="67"/>
      <c r="O65" s="67"/>
      <c r="P65" s="67"/>
      <c r="Q65" s="67"/>
      <c r="S65" s="157"/>
      <c r="W65" s="2" t="s">
        <v>210</v>
      </c>
      <c r="X65" s="158">
        <v>1.9E-2</v>
      </c>
      <c r="Y65" s="93">
        <v>0.23</v>
      </c>
      <c r="AV65" s="154" t="s">
        <v>212</v>
      </c>
    </row>
    <row r="66" spans="1:48" x14ac:dyDescent="0.2">
      <c r="S66" s="60"/>
      <c r="W66" s="2" t="s">
        <v>67</v>
      </c>
      <c r="X66" s="158">
        <v>0</v>
      </c>
      <c r="Y66" s="93">
        <v>0</v>
      </c>
      <c r="AV66" s="154" t="s">
        <v>212</v>
      </c>
    </row>
    <row r="67" spans="1:48" x14ac:dyDescent="0.2">
      <c r="S67" s="60"/>
      <c r="W67" s="143"/>
      <c r="X67" s="37"/>
      <c r="Y67" s="37"/>
    </row>
    <row r="68" spans="1:48" x14ac:dyDescent="0.2">
      <c r="S68" s="60"/>
      <c r="W68" s="2" t="s">
        <v>253</v>
      </c>
      <c r="X68" s="42"/>
      <c r="Y68" s="42"/>
    </row>
    <row r="69" spans="1:48" x14ac:dyDescent="0.2">
      <c r="S69" s="60"/>
      <c r="X69" s="42"/>
      <c r="Y69" s="42"/>
    </row>
    <row r="70" spans="1:48" x14ac:dyDescent="0.2">
      <c r="S70" s="60"/>
      <c r="X70" s="42"/>
      <c r="Y70" s="42"/>
    </row>
    <row r="71" spans="1:48" x14ac:dyDescent="0.2">
      <c r="X71" s="42"/>
      <c r="Y71" s="42"/>
    </row>
    <row r="72" spans="1:48" x14ac:dyDescent="0.2">
      <c r="X72" s="42"/>
      <c r="Y72" s="42"/>
    </row>
    <row r="73" spans="1:48" x14ac:dyDescent="0.2">
      <c r="W73" s="143"/>
      <c r="X73" s="37"/>
      <c r="Y73" s="37"/>
    </row>
    <row r="74" spans="1:48" x14ac:dyDescent="0.2">
      <c r="X74" s="42"/>
      <c r="Y74" s="42"/>
    </row>
    <row r="75" spans="1:48" x14ac:dyDescent="0.2">
      <c r="X75" s="42"/>
      <c r="Y75" s="153"/>
    </row>
  </sheetData>
  <mergeCells count="4">
    <mergeCell ref="D1:G1"/>
    <mergeCell ref="I1:L1"/>
    <mergeCell ref="N1:Q1"/>
    <mergeCell ref="AV8:AV9"/>
  </mergeCells>
  <hyperlinks>
    <hyperlink ref="S19" r:id="rId1" display="https://www.epa.gov/system/files/documents/2022-04/us-ghg-inventory-2022-chapter-5-agriculture.pdf" xr:uid="{C423C60F-56B3-4939-A8A9-B76F1E43CA54}"/>
    <hyperlink ref="S20" r:id="rId2" display="https://www.epa.gov/system/files/documents/2022-04/us-ghg-inventory-2022-annexes.pdf" xr:uid="{3CFC1538-EF56-4814-A39F-5BEACADCCC04}"/>
    <hyperlink ref="B22" r:id="rId3" location="=287" xr:uid="{44C5CC27-11A2-47DD-B25D-4841A8F2A199}"/>
    <hyperlink ref="B30" r:id="rId4" location="page=273" xr:uid="{9036C621-B6D9-45F4-937F-1F77482A3C07}"/>
    <hyperlink ref="B31" r:id="rId5" location="page=317" xr:uid="{9EF03DA8-50F1-4549-BF68-E5C9C48A5521}"/>
    <hyperlink ref="B32" r:id="rId6" location="page=314" xr:uid="{B5AF4961-3559-4E1F-8844-1A0017F10CD8}"/>
    <hyperlink ref="B45" r:id="rId7" location="page=315" xr:uid="{0D5DDBDB-3FD6-466E-8305-F265ED6F737B}"/>
  </hyperlinks>
  <printOptions gridLines="1"/>
  <pageMargins left="0.25" right="0.25" top="0.75" bottom="0.75" header="0.3" footer="0.3"/>
  <pageSetup scale="66" fitToHeight="0" orientation="landscape" r:id="rId8"/>
  <rowBreaks count="1" manualBreakCount="1">
    <brk id="55" max="16383" man="1"/>
  </rowBreaks>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AZ110"/>
  <sheetViews>
    <sheetView zoomScale="130" zoomScaleNormal="130" workbookViewId="0">
      <selection activeCell="N11" sqref="N11"/>
    </sheetView>
  </sheetViews>
  <sheetFormatPr defaultColWidth="9.140625" defaultRowHeight="11.25" x14ac:dyDescent="0.2"/>
  <cols>
    <col min="1" max="1" width="3.140625" style="2" customWidth="1"/>
    <col min="2" max="2" width="45.140625" style="2" bestFit="1" customWidth="1"/>
    <col min="3" max="3" width="1.85546875" style="8" customWidth="1"/>
    <col min="4" max="6" width="10.7109375" style="2" customWidth="1"/>
    <col min="7" max="7" width="1.85546875" style="8" customWidth="1"/>
    <col min="8" max="9" width="10.7109375" style="3" customWidth="1"/>
    <col min="10" max="10" width="10.7109375" style="2" customWidth="1"/>
    <col min="11" max="11" width="1.85546875" style="8" customWidth="1"/>
    <col min="12" max="14" width="10.7109375" style="2" customWidth="1"/>
    <col min="15" max="15" width="1.85546875" style="8" customWidth="1"/>
    <col min="16" max="16" width="45.140625" style="2" customWidth="1"/>
    <col min="17" max="17" width="6.85546875" style="2" bestFit="1" customWidth="1"/>
    <col min="18" max="18" width="1.85546875" style="8" customWidth="1"/>
    <col min="19" max="19" width="36.5703125" style="19" customWidth="1"/>
    <col min="20" max="20" width="14" style="19" customWidth="1"/>
    <col min="21" max="21" width="22.85546875" style="19" bestFit="1" customWidth="1"/>
    <col min="22" max="22" width="2.5703125" style="39" customWidth="1"/>
    <col min="23" max="23" width="51.7109375" style="65" customWidth="1"/>
    <col min="24" max="52" width="9.140625" style="19"/>
    <col min="53" max="16384" width="9.140625" style="2"/>
  </cols>
  <sheetData>
    <row r="1" spans="1:52" s="15" customFormat="1" ht="12.75" x14ac:dyDescent="0.2">
      <c r="B1" s="2"/>
      <c r="C1" s="16"/>
      <c r="D1" s="224" t="s">
        <v>16</v>
      </c>
      <c r="E1" s="224"/>
      <c r="F1" s="224"/>
      <c r="G1" s="16"/>
      <c r="H1" s="227" t="s">
        <v>123</v>
      </c>
      <c r="I1" s="227"/>
      <c r="J1" s="227"/>
      <c r="K1" s="16"/>
      <c r="L1" s="224" t="s">
        <v>17</v>
      </c>
      <c r="M1" s="224"/>
      <c r="N1" s="224"/>
      <c r="O1" s="16"/>
      <c r="P1" s="2"/>
      <c r="Q1" s="2"/>
      <c r="R1" s="8"/>
      <c r="S1" s="44"/>
      <c r="T1" s="44"/>
      <c r="U1" s="44"/>
      <c r="V1" s="53"/>
      <c r="W1" s="162"/>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row>
    <row r="2" spans="1:52" x14ac:dyDescent="0.2">
      <c r="A2" s="8"/>
      <c r="B2" s="8"/>
      <c r="D2" s="8"/>
      <c r="E2" s="8"/>
      <c r="F2" s="8"/>
      <c r="H2" s="8"/>
      <c r="I2" s="8"/>
      <c r="J2" s="8"/>
      <c r="L2" s="8"/>
      <c r="M2" s="8"/>
      <c r="N2" s="8"/>
      <c r="S2" s="37"/>
      <c r="T2" s="37"/>
      <c r="U2" s="37"/>
    </row>
    <row r="3" spans="1:52" x14ac:dyDescent="0.2">
      <c r="B3" s="1" t="s">
        <v>44</v>
      </c>
      <c r="D3" s="1"/>
      <c r="E3" s="1"/>
      <c r="F3" s="1"/>
      <c r="P3" s="1" t="s">
        <v>47</v>
      </c>
      <c r="Q3" s="84"/>
      <c r="S3" s="37"/>
      <c r="T3" s="37"/>
      <c r="U3" s="37"/>
    </row>
    <row r="4" spans="1:52" x14ac:dyDescent="0.2">
      <c r="B4" s="81" t="s">
        <v>110</v>
      </c>
      <c r="F4" s="34">
        <f>F30</f>
        <v>0</v>
      </c>
      <c r="H4" s="2"/>
      <c r="I4" s="2"/>
      <c r="J4" s="34">
        <f>J30</f>
        <v>0</v>
      </c>
      <c r="N4" s="34">
        <f>N30</f>
        <v>0</v>
      </c>
      <c r="P4" s="2" t="s">
        <v>45</v>
      </c>
      <c r="Q4" s="85">
        <v>25</v>
      </c>
      <c r="S4" s="37"/>
      <c r="T4" s="37"/>
      <c r="U4" s="37"/>
    </row>
    <row r="5" spans="1:52" ht="12.75" x14ac:dyDescent="0.2">
      <c r="B5" s="86" t="s">
        <v>111</v>
      </c>
      <c r="F5" s="34">
        <f>F42</f>
        <v>0</v>
      </c>
      <c r="H5" s="2"/>
      <c r="I5" s="2"/>
      <c r="J5" s="34">
        <f>J42</f>
        <v>0</v>
      </c>
      <c r="N5" s="34">
        <f>N42</f>
        <v>0</v>
      </c>
      <c r="P5" s="2" t="s">
        <v>46</v>
      </c>
      <c r="Q5" s="85">
        <v>298</v>
      </c>
      <c r="S5" s="37"/>
      <c r="T5" s="44"/>
      <c r="U5" s="37"/>
    </row>
    <row r="6" spans="1:52" x14ac:dyDescent="0.2">
      <c r="B6" s="94" t="s">
        <v>112</v>
      </c>
      <c r="F6" s="34">
        <f>F54</f>
        <v>0</v>
      </c>
      <c r="H6" s="2"/>
      <c r="I6" s="2"/>
      <c r="J6" s="34">
        <f>J54</f>
        <v>0</v>
      </c>
      <c r="N6" s="34">
        <f>N54</f>
        <v>0</v>
      </c>
      <c r="P6" s="60" t="s">
        <v>124</v>
      </c>
      <c r="S6" s="37"/>
      <c r="T6" s="37"/>
      <c r="U6" s="37"/>
    </row>
    <row r="7" spans="1:52" ht="12" thickBot="1" x14ac:dyDescent="0.25">
      <c r="F7" s="3"/>
      <c r="H7" s="2"/>
      <c r="I7" s="2"/>
      <c r="J7" s="3"/>
      <c r="N7" s="3"/>
      <c r="S7" s="37"/>
      <c r="T7" s="37"/>
      <c r="U7" s="37"/>
    </row>
    <row r="8" spans="1:52" ht="12" thickBot="1" x14ac:dyDescent="0.25">
      <c r="B8" s="1" t="s">
        <v>42</v>
      </c>
      <c r="D8" s="1"/>
      <c r="E8" s="1"/>
      <c r="F8" s="104">
        <f>SUM(F4:F6)</f>
        <v>0</v>
      </c>
      <c r="H8" s="2"/>
      <c r="I8" s="2"/>
      <c r="J8" s="104">
        <f>SUM(J4:J6)</f>
        <v>0</v>
      </c>
      <c r="N8" s="104">
        <f>SUM(N4:N6)</f>
        <v>0</v>
      </c>
      <c r="S8" s="37"/>
      <c r="T8" s="37"/>
      <c r="U8" s="37"/>
    </row>
    <row r="9" spans="1:52" x14ac:dyDescent="0.2">
      <c r="A9" s="8"/>
      <c r="B9" s="8"/>
      <c r="D9" s="8"/>
      <c r="E9" s="8"/>
      <c r="F9" s="8"/>
      <c r="H9" s="9"/>
      <c r="I9" s="9"/>
      <c r="J9" s="8"/>
      <c r="L9" s="8"/>
      <c r="M9" s="8"/>
      <c r="N9" s="8"/>
      <c r="S9" s="37"/>
      <c r="T9" s="37"/>
      <c r="U9" s="37"/>
    </row>
    <row r="10" spans="1:52" s="8" customFormat="1" x14ac:dyDescent="0.2">
      <c r="A10" s="37"/>
      <c r="B10" s="2"/>
      <c r="D10" s="2"/>
      <c r="E10" s="2"/>
      <c r="F10" s="2"/>
      <c r="H10" s="2"/>
      <c r="I10" s="2"/>
      <c r="J10" s="2"/>
      <c r="L10" s="2"/>
      <c r="M10" s="2"/>
      <c r="N10" s="2"/>
      <c r="P10" s="2"/>
      <c r="Q10" s="2"/>
      <c r="S10" s="37"/>
      <c r="T10" s="37"/>
      <c r="U10" s="37"/>
      <c r="V10" s="39"/>
      <c r="W10" s="65"/>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row>
    <row r="11" spans="1:52" ht="12" thickBot="1" x14ac:dyDescent="0.25">
      <c r="D11" s="59" t="s">
        <v>52</v>
      </c>
      <c r="E11" s="59" t="s">
        <v>53</v>
      </c>
      <c r="F11" s="59" t="s">
        <v>12</v>
      </c>
      <c r="H11" s="59" t="str">
        <f>D11</f>
        <v>Pullets</v>
      </c>
      <c r="I11" s="59" t="str">
        <f>E11</f>
        <v>Layers</v>
      </c>
      <c r="J11" s="59" t="s">
        <v>12</v>
      </c>
      <c r="L11" s="59" t="str">
        <f>D11</f>
        <v>Pullets</v>
      </c>
      <c r="M11" s="59" t="str">
        <f>E11</f>
        <v>Layers</v>
      </c>
      <c r="N11" s="59" t="s">
        <v>12</v>
      </c>
      <c r="S11" s="37"/>
      <c r="T11" s="37"/>
      <c r="U11" s="37"/>
    </row>
    <row r="12" spans="1:52" ht="12" thickBot="1" x14ac:dyDescent="0.25">
      <c r="A12" s="2" t="s">
        <v>21</v>
      </c>
      <c r="B12" s="13" t="s">
        <v>15</v>
      </c>
      <c r="D12" s="101">
        <v>0</v>
      </c>
      <c r="E12" s="101">
        <v>0</v>
      </c>
      <c r="F12" s="38">
        <f>D12+E12</f>
        <v>0</v>
      </c>
      <c r="H12" s="101">
        <v>0</v>
      </c>
      <c r="I12" s="101">
        <v>0</v>
      </c>
      <c r="J12" s="38">
        <f>H12+I12</f>
        <v>0</v>
      </c>
      <c r="L12" s="38">
        <f>D12+H12</f>
        <v>0</v>
      </c>
      <c r="M12" s="38">
        <f>E12+I12</f>
        <v>0</v>
      </c>
      <c r="N12" s="38">
        <f>L12+M12</f>
        <v>0</v>
      </c>
      <c r="S12" s="37"/>
      <c r="T12" s="37"/>
      <c r="U12" s="37"/>
    </row>
    <row r="13" spans="1:52" s="11" customFormat="1" x14ac:dyDescent="0.2">
      <c r="B13" s="14" t="s">
        <v>19</v>
      </c>
      <c r="C13" s="12"/>
      <c r="D13" s="2">
        <v>3.0000000000000001E-3</v>
      </c>
      <c r="E13" s="2">
        <v>3.0000000000000001E-3</v>
      </c>
      <c r="G13" s="12"/>
      <c r="H13" s="22">
        <f>D13</f>
        <v>3.0000000000000001E-3</v>
      </c>
      <c r="I13" s="22">
        <f>E13</f>
        <v>3.0000000000000001E-3</v>
      </c>
      <c r="J13" s="10"/>
      <c r="K13" s="12"/>
      <c r="L13" s="22">
        <f>D13</f>
        <v>3.0000000000000001E-3</v>
      </c>
      <c r="M13" s="22">
        <f>E13</f>
        <v>3.0000000000000001E-3</v>
      </c>
      <c r="N13" s="10"/>
      <c r="O13" s="12"/>
      <c r="P13" s="2"/>
      <c r="Q13" s="2"/>
      <c r="R13" s="8"/>
      <c r="S13" s="38"/>
      <c r="T13" s="38"/>
      <c r="U13" s="38"/>
      <c r="V13" s="54"/>
      <c r="W13" s="77"/>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row>
    <row r="14" spans="1:52" x14ac:dyDescent="0.2">
      <c r="A14" s="2" t="s">
        <v>24</v>
      </c>
      <c r="B14" s="14" t="s">
        <v>20</v>
      </c>
      <c r="D14" s="2">
        <f t="shared" ref="D14:E14" si="0">D12*D13</f>
        <v>0</v>
      </c>
      <c r="E14" s="2">
        <f t="shared" si="0"/>
        <v>0</v>
      </c>
      <c r="F14" s="11">
        <f t="shared" ref="F14" si="1">D14+E14</f>
        <v>0</v>
      </c>
      <c r="H14" s="2">
        <f>H12*H13</f>
        <v>0</v>
      </c>
      <c r="I14" s="2">
        <f>I12*I13</f>
        <v>0</v>
      </c>
      <c r="J14" s="11">
        <f>H14+I14</f>
        <v>0</v>
      </c>
      <c r="L14" s="2">
        <f>L12*L13</f>
        <v>0</v>
      </c>
      <c r="M14" s="2">
        <f t="shared" ref="M14" si="2">M12*M13</f>
        <v>0</v>
      </c>
      <c r="N14" s="11">
        <f>L14+M14</f>
        <v>0</v>
      </c>
      <c r="S14" s="37"/>
      <c r="T14" s="37"/>
      <c r="U14" s="37"/>
    </row>
    <row r="15" spans="1:52" x14ac:dyDescent="0.2">
      <c r="S15" s="37"/>
      <c r="T15" s="37"/>
      <c r="U15" s="37"/>
    </row>
    <row r="16" spans="1:52" x14ac:dyDescent="0.2">
      <c r="S16" s="37"/>
      <c r="T16" s="37"/>
      <c r="U16" s="37"/>
    </row>
    <row r="17" spans="1:52" s="39" customFormat="1" ht="12.75" x14ac:dyDescent="0.2">
      <c r="H17" s="52"/>
      <c r="I17" s="52"/>
      <c r="S17" s="99" t="s">
        <v>128</v>
      </c>
      <c r="T17" s="81"/>
      <c r="U17" s="81"/>
      <c r="W17" s="65"/>
    </row>
    <row r="18" spans="1:52" s="8" customFormat="1" ht="17.25" x14ac:dyDescent="0.2">
      <c r="A18" s="39"/>
      <c r="B18" s="39"/>
      <c r="C18" s="39"/>
      <c r="D18" s="39"/>
      <c r="E18" s="39"/>
      <c r="F18" s="39"/>
      <c r="G18" s="39"/>
      <c r="H18" s="39"/>
      <c r="I18" s="39"/>
      <c r="J18" s="39"/>
      <c r="K18" s="39"/>
      <c r="L18" s="39"/>
      <c r="M18" s="39"/>
      <c r="N18" s="39"/>
      <c r="O18" s="39"/>
      <c r="P18" s="208" t="s">
        <v>192</v>
      </c>
      <c r="Q18" s="39"/>
      <c r="R18" s="39"/>
      <c r="S18" s="99" t="s">
        <v>101</v>
      </c>
      <c r="T18" s="99"/>
      <c r="U18" s="108"/>
      <c r="V18" s="39"/>
      <c r="W18" s="65"/>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8" customFormat="1" ht="14.25" x14ac:dyDescent="0.25">
      <c r="A19" s="2"/>
      <c r="B19" s="99" t="s">
        <v>119</v>
      </c>
      <c r="D19" s="1"/>
      <c r="E19" s="1"/>
      <c r="F19" s="2"/>
      <c r="H19" s="3"/>
      <c r="I19" s="3"/>
      <c r="J19" s="2"/>
      <c r="L19" s="2"/>
      <c r="M19" s="2"/>
      <c r="N19" s="2"/>
      <c r="P19" s="62"/>
      <c r="Q19" s="2"/>
      <c r="R19" s="39"/>
      <c r="S19" s="1" t="s">
        <v>161</v>
      </c>
      <c r="T19" s="2"/>
      <c r="U19" s="1" t="s">
        <v>144</v>
      </c>
      <c r="V19" s="39"/>
      <c r="W19" s="65"/>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8" customFormat="1" x14ac:dyDescent="0.2">
      <c r="A20" s="2" t="s">
        <v>25</v>
      </c>
      <c r="B20" s="2" t="s">
        <v>69</v>
      </c>
      <c r="D20" s="35">
        <f>D12</f>
        <v>0</v>
      </c>
      <c r="E20" s="35">
        <f>E12</f>
        <v>0</v>
      </c>
      <c r="F20" s="2"/>
      <c r="H20" s="35">
        <f>H12</f>
        <v>0</v>
      </c>
      <c r="I20" s="35">
        <f>I12</f>
        <v>0</v>
      </c>
      <c r="J20" s="37"/>
      <c r="L20" s="35">
        <f>L12</f>
        <v>0</v>
      </c>
      <c r="M20" s="35">
        <f>M12</f>
        <v>0</v>
      </c>
      <c r="N20" s="2"/>
      <c r="P20" s="62"/>
      <c r="Q20" s="2"/>
      <c r="R20" s="39"/>
      <c r="S20" s="2" t="s">
        <v>7</v>
      </c>
      <c r="T20" s="197">
        <v>0.2</v>
      </c>
      <c r="U20" s="154" t="s">
        <v>198</v>
      </c>
      <c r="V20" s="39"/>
      <c r="W20" s="65"/>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8" customFormat="1" x14ac:dyDescent="0.2">
      <c r="A21" s="2" t="s">
        <v>30</v>
      </c>
      <c r="B21" s="2" t="s">
        <v>113</v>
      </c>
      <c r="D21" s="106">
        <v>1.8</v>
      </c>
      <c r="E21" s="106">
        <v>1.8</v>
      </c>
      <c r="F21" s="2"/>
      <c r="H21" s="106">
        <f t="shared" ref="H21:I24" si="3">D21</f>
        <v>1.8</v>
      </c>
      <c r="I21" s="106">
        <f t="shared" si="3"/>
        <v>1.8</v>
      </c>
      <c r="J21" s="37"/>
      <c r="L21" s="106">
        <f t="shared" ref="L21:M23" si="4">D21</f>
        <v>1.8</v>
      </c>
      <c r="M21" s="106">
        <f t="shared" si="4"/>
        <v>1.8</v>
      </c>
      <c r="N21" s="2"/>
      <c r="P21" s="147" t="s">
        <v>196</v>
      </c>
      <c r="Q21" s="2"/>
      <c r="R21" s="39"/>
      <c r="S21" s="2" t="s">
        <v>1</v>
      </c>
      <c r="T21" s="198">
        <v>0.24</v>
      </c>
      <c r="U21" s="154" t="s">
        <v>199</v>
      </c>
      <c r="V21" s="39"/>
      <c r="W21" s="65"/>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8" customFormat="1" x14ac:dyDescent="0.2">
      <c r="A22" s="2" t="s">
        <v>22</v>
      </c>
      <c r="B22" s="2" t="s">
        <v>70</v>
      </c>
      <c r="D22" s="37">
        <v>3.7</v>
      </c>
      <c r="E22" s="37">
        <v>3.7</v>
      </c>
      <c r="F22" s="2"/>
      <c r="H22" s="37">
        <f t="shared" si="3"/>
        <v>3.7</v>
      </c>
      <c r="I22" s="37">
        <f t="shared" si="3"/>
        <v>3.7</v>
      </c>
      <c r="J22" s="37"/>
      <c r="L22" s="37">
        <f t="shared" si="4"/>
        <v>3.7</v>
      </c>
      <c r="M22" s="37">
        <f t="shared" si="4"/>
        <v>3.7</v>
      </c>
      <c r="N22" s="2"/>
      <c r="P22" s="147" t="s">
        <v>216</v>
      </c>
      <c r="Q22" s="2"/>
      <c r="R22" s="39"/>
      <c r="S22" s="2" t="s">
        <v>2</v>
      </c>
      <c r="T22" s="198">
        <v>0.24</v>
      </c>
      <c r="U22" s="154" t="s">
        <v>200</v>
      </c>
      <c r="V22" s="39"/>
      <c r="W22" s="65"/>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s="8" customFormat="1" x14ac:dyDescent="0.2">
      <c r="A23" s="2" t="s">
        <v>33</v>
      </c>
      <c r="B23" s="2" t="s">
        <v>64</v>
      </c>
      <c r="D23" s="37">
        <v>0.39</v>
      </c>
      <c r="E23" s="37">
        <v>0.39</v>
      </c>
      <c r="F23" s="2"/>
      <c r="H23" s="37">
        <f t="shared" si="3"/>
        <v>0.39</v>
      </c>
      <c r="I23" s="37">
        <f t="shared" si="3"/>
        <v>0.39</v>
      </c>
      <c r="J23" s="37"/>
      <c r="L23" s="37">
        <f t="shared" si="4"/>
        <v>0.39</v>
      </c>
      <c r="M23" s="37">
        <f t="shared" si="4"/>
        <v>0.39</v>
      </c>
      <c r="N23" s="2"/>
      <c r="P23" s="147" t="s">
        <v>196</v>
      </c>
      <c r="Q23" s="2"/>
      <c r="R23" s="39"/>
      <c r="S23" s="2" t="s">
        <v>3</v>
      </c>
      <c r="T23" s="198">
        <v>0.24</v>
      </c>
      <c r="U23" s="154" t="s">
        <v>200</v>
      </c>
      <c r="V23" s="39"/>
      <c r="W23" s="65"/>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s="8" customFormat="1" x14ac:dyDescent="0.2">
      <c r="A24" s="2" t="s">
        <v>28</v>
      </c>
      <c r="B24" s="2" t="s">
        <v>65</v>
      </c>
      <c r="D24" s="37">
        <v>0.66200000000000003</v>
      </c>
      <c r="E24" s="37">
        <v>0.66200000000000003</v>
      </c>
      <c r="F24" s="2"/>
      <c r="H24" s="37">
        <f t="shared" si="3"/>
        <v>0.66200000000000003</v>
      </c>
      <c r="I24" s="37">
        <f t="shared" si="3"/>
        <v>0.66200000000000003</v>
      </c>
      <c r="J24" s="37"/>
      <c r="L24" s="37">
        <f>H24</f>
        <v>0.66200000000000003</v>
      </c>
      <c r="M24" s="37">
        <f>I24</f>
        <v>0.66200000000000003</v>
      </c>
      <c r="N24" s="2"/>
      <c r="P24" s="157"/>
      <c r="Q24" s="2"/>
      <c r="R24" s="39"/>
      <c r="S24" s="1" t="s">
        <v>162</v>
      </c>
      <c r="T24" s="1"/>
      <c r="U24" s="143"/>
      <c r="V24" s="39"/>
      <c r="W24" s="65"/>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8" customFormat="1" ht="12" thickBot="1" x14ac:dyDescent="0.25">
      <c r="A25" s="2" t="s">
        <v>34</v>
      </c>
      <c r="B25" s="2" t="s">
        <v>71</v>
      </c>
      <c r="D25" s="38">
        <f>D20*D21*D22*D23*D24</f>
        <v>0</v>
      </c>
      <c r="E25" s="38">
        <f t="shared" ref="E25" si="5">E20*E21*E22*E23*E24</f>
        <v>0</v>
      </c>
      <c r="F25" s="2"/>
      <c r="H25" s="38">
        <f>H20*H21*H22*H23*H24</f>
        <v>0</v>
      </c>
      <c r="I25" s="38">
        <f t="shared" ref="I25" si="6">I20*I21*I22*I23*I24</f>
        <v>0</v>
      </c>
      <c r="J25" s="37"/>
      <c r="L25" s="38">
        <f>L20*L21*L22*L23*L24</f>
        <v>0</v>
      </c>
      <c r="M25" s="38">
        <f t="shared" ref="M25" si="7">M20*M21*M22*M23*M24</f>
        <v>0</v>
      </c>
      <c r="N25" s="2"/>
      <c r="P25" s="157"/>
      <c r="Q25" s="2"/>
      <c r="R25" s="39"/>
      <c r="S25" s="2" t="s">
        <v>4</v>
      </c>
      <c r="T25" s="80">
        <v>0.67</v>
      </c>
      <c r="U25" s="154" t="s">
        <v>200</v>
      </c>
      <c r="V25" s="39"/>
      <c r="W25" s="65"/>
      <c r="X25" s="37"/>
      <c r="Y25" s="37"/>
      <c r="Z25" s="37"/>
      <c r="AA25" s="37"/>
      <c r="AB25" s="37"/>
      <c r="AC25" s="37"/>
      <c r="AD25" s="37"/>
      <c r="AE25" s="37"/>
      <c r="AF25" s="19"/>
      <c r="AG25" s="19"/>
      <c r="AH25" s="19"/>
      <c r="AI25" s="19"/>
      <c r="AJ25" s="19"/>
      <c r="AK25" s="19"/>
      <c r="AL25" s="19"/>
      <c r="AM25" s="19"/>
      <c r="AN25" s="19"/>
      <c r="AO25" s="19"/>
      <c r="AP25" s="19"/>
      <c r="AQ25" s="19"/>
      <c r="AR25" s="19"/>
      <c r="AS25" s="19"/>
      <c r="AT25" s="19"/>
      <c r="AU25" s="19"/>
      <c r="AV25" s="19"/>
      <c r="AW25" s="19"/>
      <c r="AX25" s="19"/>
      <c r="AY25" s="19"/>
      <c r="AZ25" s="19"/>
    </row>
    <row r="26" spans="1:52" s="8" customFormat="1" ht="12" thickBot="1" x14ac:dyDescent="0.25">
      <c r="A26" s="2" t="s">
        <v>35</v>
      </c>
      <c r="B26" s="92" t="s">
        <v>125</v>
      </c>
      <c r="D26" s="82">
        <f>T22</f>
        <v>0.24</v>
      </c>
      <c r="E26" s="82">
        <f>T22</f>
        <v>0.24</v>
      </c>
      <c r="F26" s="2"/>
      <c r="H26" s="82">
        <f>D26</f>
        <v>0.24</v>
      </c>
      <c r="I26" s="82">
        <f>E26</f>
        <v>0.24</v>
      </c>
      <c r="J26" s="37"/>
      <c r="L26" s="105">
        <f>D26</f>
        <v>0.24</v>
      </c>
      <c r="M26" s="105">
        <f>E26</f>
        <v>0.24</v>
      </c>
      <c r="N26" s="2"/>
      <c r="P26" s="147" t="s">
        <v>197</v>
      </c>
      <c r="Q26" s="2"/>
      <c r="R26" s="39"/>
      <c r="S26" s="2" t="s">
        <v>164</v>
      </c>
      <c r="T26" s="80">
        <v>1.4999999999999999E-2</v>
      </c>
      <c r="U26" s="154" t="s">
        <v>198</v>
      </c>
      <c r="V26" s="39"/>
      <c r="W26" s="65"/>
      <c r="X26" s="37"/>
      <c r="Y26" s="37"/>
      <c r="Z26" s="37"/>
      <c r="AA26" s="37"/>
      <c r="AB26" s="37"/>
      <c r="AC26" s="37"/>
      <c r="AD26" s="37"/>
      <c r="AE26" s="37"/>
      <c r="AF26" s="19"/>
      <c r="AG26" s="19"/>
      <c r="AH26" s="19"/>
      <c r="AI26" s="19"/>
      <c r="AJ26" s="19"/>
      <c r="AK26" s="19"/>
      <c r="AL26" s="19"/>
      <c r="AM26" s="19"/>
      <c r="AN26" s="19"/>
      <c r="AO26" s="19"/>
      <c r="AP26" s="19"/>
      <c r="AQ26" s="19"/>
      <c r="AR26" s="19"/>
      <c r="AS26" s="19"/>
      <c r="AT26" s="19"/>
      <c r="AU26" s="19"/>
      <c r="AV26" s="19"/>
      <c r="AW26" s="19"/>
      <c r="AX26" s="19"/>
      <c r="AY26" s="19"/>
      <c r="AZ26" s="19"/>
    </row>
    <row r="27" spans="1:52" s="8" customFormat="1" x14ac:dyDescent="0.2">
      <c r="A27" s="2" t="s">
        <v>36</v>
      </c>
      <c r="B27" s="2" t="s">
        <v>72</v>
      </c>
      <c r="D27" s="34">
        <f>D25/1000*D26</f>
        <v>0</v>
      </c>
      <c r="E27" s="34">
        <f t="shared" ref="E27" si="8">E25/1000*E26</f>
        <v>0</v>
      </c>
      <c r="F27" s="2"/>
      <c r="H27" s="34">
        <f>H25/1000*H26</f>
        <v>0</v>
      </c>
      <c r="I27" s="34">
        <f t="shared" ref="I27" si="9">I25/1000*I26</f>
        <v>0</v>
      </c>
      <c r="J27" s="37"/>
      <c r="L27" s="34">
        <f>L25/1000*L26</f>
        <v>0</v>
      </c>
      <c r="M27" s="34">
        <f t="shared" ref="M27" si="10">M25/1000*M26</f>
        <v>0</v>
      </c>
      <c r="N27" s="2"/>
      <c r="P27" s="157"/>
      <c r="Q27" s="2"/>
      <c r="R27" s="39"/>
      <c r="S27" s="2" t="s">
        <v>165</v>
      </c>
      <c r="T27" s="80">
        <v>1.4999999999999999E-2</v>
      </c>
      <c r="U27" s="154" t="s">
        <v>198</v>
      </c>
      <c r="V27" s="39"/>
      <c r="W27" s="65"/>
      <c r="X27" s="37"/>
      <c r="Y27" s="37"/>
      <c r="Z27" s="37"/>
      <c r="AA27" s="37"/>
      <c r="AB27" s="37"/>
      <c r="AC27" s="37"/>
      <c r="AD27" s="37"/>
      <c r="AE27" s="37"/>
      <c r="AF27" s="19"/>
      <c r="AG27" s="19"/>
      <c r="AH27" s="19"/>
      <c r="AI27" s="19"/>
      <c r="AJ27" s="19"/>
      <c r="AK27" s="19"/>
      <c r="AL27" s="19"/>
      <c r="AM27" s="19"/>
      <c r="AN27" s="19"/>
      <c r="AO27" s="19"/>
      <c r="AP27" s="19"/>
      <c r="AQ27" s="19"/>
      <c r="AR27" s="19"/>
      <c r="AS27" s="19"/>
      <c r="AT27" s="19"/>
      <c r="AU27" s="19"/>
      <c r="AV27" s="19"/>
      <c r="AW27" s="19"/>
      <c r="AX27" s="19"/>
      <c r="AY27" s="19"/>
      <c r="AZ27" s="19"/>
    </row>
    <row r="28" spans="1:52" s="8" customFormat="1" x14ac:dyDescent="0.2">
      <c r="A28" s="2" t="s">
        <v>32</v>
      </c>
      <c r="B28" s="2" t="s">
        <v>68</v>
      </c>
      <c r="D28" s="49">
        <f>1000*2.2046/2000</f>
        <v>1.1023000000000001</v>
      </c>
      <c r="E28" s="49">
        <f t="shared" ref="E28" si="11">1000*2.2046/2000</f>
        <v>1.1023000000000001</v>
      </c>
      <c r="F28" s="2"/>
      <c r="H28" s="40">
        <f>D28</f>
        <v>1.1023000000000001</v>
      </c>
      <c r="I28" s="40">
        <f>E28</f>
        <v>1.1023000000000001</v>
      </c>
      <c r="J28" s="37"/>
      <c r="L28" s="40">
        <f>D28</f>
        <v>1.1023000000000001</v>
      </c>
      <c r="M28" s="40">
        <f>E28</f>
        <v>1.1023000000000001</v>
      </c>
      <c r="N28" s="2"/>
      <c r="P28" s="157"/>
      <c r="Q28" s="2"/>
      <c r="R28" s="39"/>
      <c r="S28" s="1" t="s">
        <v>163</v>
      </c>
      <c r="T28" s="199"/>
      <c r="U28" s="2"/>
      <c r="V28" s="39"/>
      <c r="W28" s="47"/>
      <c r="X28" s="203"/>
      <c r="Y28" s="37"/>
      <c r="Z28" s="37"/>
      <c r="AA28" s="37"/>
      <c r="AB28" s="37"/>
      <c r="AC28" s="37"/>
      <c r="AD28" s="37"/>
      <c r="AE28" s="37"/>
      <c r="AF28" s="19"/>
      <c r="AG28" s="19"/>
      <c r="AH28" s="19"/>
      <c r="AI28" s="19"/>
      <c r="AJ28" s="19"/>
      <c r="AK28" s="19"/>
      <c r="AL28" s="19"/>
      <c r="AM28" s="19"/>
      <c r="AN28" s="19"/>
      <c r="AO28" s="19"/>
      <c r="AP28" s="19"/>
      <c r="AQ28" s="19"/>
      <c r="AR28" s="19"/>
      <c r="AS28" s="19"/>
      <c r="AT28" s="19"/>
      <c r="AU28" s="19"/>
      <c r="AV28" s="19"/>
      <c r="AW28" s="19"/>
      <c r="AX28" s="19"/>
      <c r="AY28" s="19"/>
      <c r="AZ28" s="19"/>
    </row>
    <row r="29" spans="1:52" s="8" customFormat="1" x14ac:dyDescent="0.2">
      <c r="A29" s="2" t="s">
        <v>37</v>
      </c>
      <c r="B29" s="2" t="s">
        <v>73</v>
      </c>
      <c r="D29" s="34">
        <f>D27*D28</f>
        <v>0</v>
      </c>
      <c r="E29" s="34">
        <f t="shared" ref="E29" si="12">E27*E28</f>
        <v>0</v>
      </c>
      <c r="F29" s="4">
        <f>SUM(D29:E29)</f>
        <v>0</v>
      </c>
      <c r="H29" s="34">
        <f>H27*H28</f>
        <v>0</v>
      </c>
      <c r="I29" s="34">
        <f t="shared" ref="I29" si="13">I27*I28</f>
        <v>0</v>
      </c>
      <c r="J29" s="36">
        <f>SUM(H29:I29)</f>
        <v>0</v>
      </c>
      <c r="L29" s="34">
        <f>L27*L28</f>
        <v>0</v>
      </c>
      <c r="M29" s="34">
        <f t="shared" ref="M29" si="14">M27*M28</f>
        <v>0</v>
      </c>
      <c r="N29" s="4">
        <f>SUM(L29:M29)</f>
        <v>0</v>
      </c>
      <c r="P29" s="157"/>
      <c r="Q29" s="2"/>
      <c r="R29" s="39"/>
      <c r="S29" s="2" t="s">
        <v>5</v>
      </c>
      <c r="T29" s="198">
        <v>0</v>
      </c>
      <c r="U29" s="154" t="s">
        <v>198</v>
      </c>
      <c r="V29" s="39"/>
      <c r="W29" s="37"/>
      <c r="X29" s="204"/>
      <c r="Y29" s="205"/>
      <c r="Z29" s="37"/>
      <c r="AA29" s="37"/>
      <c r="AB29" s="37"/>
      <c r="AC29" s="37"/>
      <c r="AD29" s="37"/>
      <c r="AE29" s="37"/>
      <c r="AF29" s="19"/>
      <c r="AG29" s="19"/>
      <c r="AH29" s="19"/>
      <c r="AI29" s="19"/>
      <c r="AJ29" s="19"/>
      <c r="AK29" s="19"/>
      <c r="AL29" s="19"/>
      <c r="AM29" s="19"/>
      <c r="AN29" s="19"/>
      <c r="AO29" s="19"/>
      <c r="AP29" s="19"/>
      <c r="AQ29" s="19"/>
      <c r="AR29" s="19"/>
      <c r="AS29" s="19"/>
      <c r="AT29" s="19"/>
      <c r="AU29" s="19"/>
      <c r="AV29" s="19"/>
      <c r="AW29" s="19"/>
      <c r="AX29" s="19"/>
      <c r="AY29" s="19"/>
      <c r="AZ29" s="19"/>
    </row>
    <row r="30" spans="1:52" s="8" customFormat="1" x14ac:dyDescent="0.2">
      <c r="A30" s="2" t="s">
        <v>29</v>
      </c>
      <c r="B30" s="2" t="s">
        <v>74</v>
      </c>
      <c r="D30" s="6">
        <f>D29*Q4</f>
        <v>0</v>
      </c>
      <c r="E30" s="6">
        <f>E29*Q4</f>
        <v>0</v>
      </c>
      <c r="F30" s="6">
        <f>SUM(D30:E30)</f>
        <v>0</v>
      </c>
      <c r="H30" s="50">
        <f>H29*Q4</f>
        <v>0</v>
      </c>
      <c r="I30" s="50">
        <f>I29*Q4</f>
        <v>0</v>
      </c>
      <c r="J30" s="50">
        <f>SUM(H30:I30)</f>
        <v>0</v>
      </c>
      <c r="L30" s="50">
        <f>L29*Q4</f>
        <v>0</v>
      </c>
      <c r="M30" s="50">
        <f>M29*Q4</f>
        <v>0</v>
      </c>
      <c r="N30" s="50">
        <f>SUM(L30:M30)</f>
        <v>0</v>
      </c>
      <c r="P30" s="157"/>
      <c r="Q30" s="2"/>
      <c r="R30" s="39"/>
      <c r="S30" s="2" t="s">
        <v>7</v>
      </c>
      <c r="T30" s="197">
        <v>0.2</v>
      </c>
      <c r="U30" s="154" t="s">
        <v>198</v>
      </c>
      <c r="V30" s="39"/>
      <c r="W30" s="37"/>
      <c r="X30" s="203"/>
      <c r="Y30" s="205"/>
      <c r="Z30" s="37"/>
      <c r="AA30" s="37"/>
      <c r="AB30" s="37"/>
      <c r="AC30" s="37"/>
      <c r="AD30" s="37"/>
      <c r="AE30" s="37"/>
      <c r="AF30" s="19"/>
      <c r="AG30" s="19"/>
      <c r="AH30" s="19"/>
      <c r="AI30" s="19"/>
      <c r="AJ30" s="19"/>
      <c r="AK30" s="19"/>
      <c r="AL30" s="19"/>
      <c r="AM30" s="19"/>
      <c r="AN30" s="19"/>
      <c r="AO30" s="19"/>
      <c r="AP30" s="19"/>
      <c r="AQ30" s="19"/>
      <c r="AR30" s="19"/>
      <c r="AS30" s="19"/>
      <c r="AT30" s="19"/>
      <c r="AU30" s="19"/>
      <c r="AV30" s="19"/>
      <c r="AW30" s="19"/>
      <c r="AX30" s="19"/>
      <c r="AY30" s="19"/>
      <c r="AZ30" s="19"/>
    </row>
    <row r="31" spans="1:52" s="8" customFormat="1" x14ac:dyDescent="0.2">
      <c r="A31" s="39"/>
      <c r="B31" s="39"/>
      <c r="C31" s="39"/>
      <c r="D31" s="39"/>
      <c r="E31" s="39"/>
      <c r="F31" s="39"/>
      <c r="G31" s="39"/>
      <c r="H31" s="39"/>
      <c r="I31" s="39"/>
      <c r="J31" s="39"/>
      <c r="K31" s="39"/>
      <c r="L31" s="39"/>
      <c r="M31" s="39"/>
      <c r="N31" s="39"/>
      <c r="O31" s="39"/>
      <c r="P31" s="189"/>
      <c r="Q31" s="39"/>
      <c r="R31" s="39"/>
      <c r="S31" s="2" t="s">
        <v>210</v>
      </c>
      <c r="T31" s="198">
        <v>0.01</v>
      </c>
      <c r="U31" s="154" t="s">
        <v>198</v>
      </c>
      <c r="V31" s="39"/>
      <c r="W31" s="37"/>
      <c r="X31" s="204"/>
      <c r="Y31" s="205"/>
      <c r="Z31" s="37"/>
      <c r="AA31" s="37"/>
      <c r="AB31" s="37"/>
      <c r="AC31" s="37"/>
      <c r="AD31" s="37"/>
      <c r="AE31" s="37"/>
      <c r="AF31" s="19"/>
      <c r="AG31" s="19"/>
      <c r="AH31" s="19"/>
      <c r="AI31" s="19"/>
      <c r="AJ31" s="19"/>
      <c r="AK31" s="19"/>
      <c r="AL31" s="19"/>
      <c r="AM31" s="19"/>
      <c r="AN31" s="19"/>
      <c r="AO31" s="19"/>
      <c r="AP31" s="19"/>
      <c r="AQ31" s="19"/>
      <c r="AR31" s="19"/>
      <c r="AS31" s="19"/>
      <c r="AT31" s="19"/>
      <c r="AU31" s="19"/>
      <c r="AV31" s="19"/>
      <c r="AW31" s="19"/>
      <c r="AX31" s="19"/>
      <c r="AY31" s="19"/>
      <c r="AZ31" s="19"/>
    </row>
    <row r="32" spans="1:52" s="8" customFormat="1" x14ac:dyDescent="0.2">
      <c r="A32" s="39"/>
      <c r="B32" s="39"/>
      <c r="C32" s="39"/>
      <c r="D32" s="39"/>
      <c r="E32" s="39" t="s">
        <v>54</v>
      </c>
      <c r="F32" s="39"/>
      <c r="G32" s="39"/>
      <c r="H32" s="39"/>
      <c r="I32" s="39"/>
      <c r="J32" s="39"/>
      <c r="K32" s="39"/>
      <c r="L32" s="39"/>
      <c r="M32" s="39"/>
      <c r="N32" s="39"/>
      <c r="O32" s="39"/>
      <c r="P32" s="190"/>
      <c r="Q32" s="39"/>
      <c r="R32" s="39"/>
      <c r="S32" s="2" t="s">
        <v>6</v>
      </c>
      <c r="T32" s="198">
        <v>0.02</v>
      </c>
      <c r="U32" s="154" t="s">
        <v>198</v>
      </c>
      <c r="V32" s="39"/>
      <c r="W32" s="37"/>
      <c r="X32" s="204"/>
      <c r="Y32" s="205"/>
      <c r="Z32" s="37"/>
      <c r="AA32" s="37"/>
      <c r="AB32" s="37"/>
      <c r="AC32" s="37"/>
      <c r="AD32" s="37"/>
      <c r="AE32" s="37"/>
      <c r="AF32" s="19"/>
      <c r="AG32" s="19"/>
      <c r="AH32" s="19"/>
      <c r="AI32" s="19"/>
      <c r="AJ32" s="19"/>
      <c r="AK32" s="19"/>
      <c r="AL32" s="19"/>
      <c r="AM32" s="19"/>
      <c r="AN32" s="19"/>
      <c r="AO32" s="19"/>
      <c r="AP32" s="19"/>
      <c r="AQ32" s="19"/>
      <c r="AR32" s="19"/>
      <c r="AS32" s="19"/>
      <c r="AT32" s="19"/>
      <c r="AU32" s="19"/>
      <c r="AV32" s="19"/>
      <c r="AW32" s="19"/>
      <c r="AX32" s="19"/>
      <c r="AY32" s="19"/>
      <c r="AZ32" s="19"/>
    </row>
    <row r="33" spans="1:52" s="8" customFormat="1" ht="14.25" x14ac:dyDescent="0.25">
      <c r="A33" s="2"/>
      <c r="B33" s="98" t="s">
        <v>120</v>
      </c>
      <c r="D33" s="1"/>
      <c r="E33" s="1"/>
      <c r="F33" s="2"/>
      <c r="H33" s="3"/>
      <c r="I33" s="3"/>
      <c r="J33" s="37"/>
      <c r="L33" s="2"/>
      <c r="M33" s="2"/>
      <c r="N33" s="2"/>
      <c r="P33" s="157"/>
      <c r="Q33" s="2"/>
      <c r="R33" s="39"/>
      <c r="S33" s="2" t="s">
        <v>66</v>
      </c>
      <c r="T33" s="198">
        <v>1E-3</v>
      </c>
      <c r="U33" s="154" t="s">
        <v>198</v>
      </c>
      <c r="V33" s="39"/>
      <c r="W33" s="37"/>
      <c r="X33" s="204"/>
      <c r="Y33" s="205"/>
      <c r="Z33" s="37"/>
      <c r="AA33" s="37"/>
      <c r="AB33" s="37"/>
      <c r="AC33" s="37"/>
      <c r="AD33" s="37"/>
      <c r="AE33" s="37"/>
      <c r="AF33" s="19"/>
      <c r="AG33" s="19"/>
      <c r="AH33" s="19"/>
      <c r="AI33" s="19"/>
      <c r="AJ33" s="19"/>
      <c r="AK33" s="19"/>
      <c r="AL33" s="19"/>
      <c r="AM33" s="19"/>
      <c r="AN33" s="19"/>
      <c r="AO33" s="19"/>
      <c r="AP33" s="19"/>
      <c r="AQ33" s="19"/>
      <c r="AR33" s="19"/>
      <c r="AS33" s="19"/>
      <c r="AT33" s="19"/>
      <c r="AU33" s="19"/>
      <c r="AV33" s="19"/>
      <c r="AW33" s="19"/>
      <c r="AX33" s="19"/>
      <c r="AY33" s="19"/>
      <c r="AZ33" s="19"/>
    </row>
    <row r="34" spans="1:52" s="8" customFormat="1" x14ac:dyDescent="0.2">
      <c r="A34" s="2" t="s">
        <v>38</v>
      </c>
      <c r="B34" s="2" t="s">
        <v>69</v>
      </c>
      <c r="D34" s="35">
        <f>D12</f>
        <v>0</v>
      </c>
      <c r="E34" s="35">
        <f>E12</f>
        <v>0</v>
      </c>
      <c r="F34" s="2"/>
      <c r="H34" s="35">
        <f>H12</f>
        <v>0</v>
      </c>
      <c r="I34" s="35">
        <f>I12</f>
        <v>0</v>
      </c>
      <c r="J34" s="37"/>
      <c r="L34" s="35">
        <f>L12</f>
        <v>0</v>
      </c>
      <c r="M34" s="35">
        <f>M12</f>
        <v>0</v>
      </c>
      <c r="N34" s="2"/>
      <c r="P34" s="157"/>
      <c r="Q34" s="2"/>
      <c r="R34" s="39"/>
      <c r="S34" s="2" t="s">
        <v>67</v>
      </c>
      <c r="T34" s="201">
        <v>4.7000000000000002E-3</v>
      </c>
      <c r="U34" s="154" t="s">
        <v>198</v>
      </c>
      <c r="V34" s="39"/>
      <c r="W34" s="37"/>
      <c r="X34" s="204"/>
      <c r="Y34" s="205"/>
      <c r="Z34" s="37"/>
      <c r="AA34" s="37"/>
      <c r="AB34" s="37"/>
      <c r="AC34" s="37"/>
      <c r="AD34" s="37"/>
      <c r="AE34" s="37"/>
      <c r="AF34" s="19"/>
      <c r="AG34" s="19"/>
      <c r="AH34" s="19"/>
      <c r="AI34" s="19"/>
      <c r="AJ34" s="19"/>
      <c r="AK34" s="19"/>
      <c r="AL34" s="19"/>
      <c r="AM34" s="19"/>
      <c r="AN34" s="19"/>
      <c r="AO34" s="19"/>
      <c r="AP34" s="19"/>
      <c r="AQ34" s="19"/>
      <c r="AR34" s="19"/>
      <c r="AS34" s="19"/>
      <c r="AT34" s="19"/>
      <c r="AU34" s="19"/>
      <c r="AV34" s="19"/>
      <c r="AW34" s="19"/>
      <c r="AX34" s="19"/>
      <c r="AY34" s="19"/>
      <c r="AZ34" s="19"/>
    </row>
    <row r="35" spans="1:52" s="8" customFormat="1" x14ac:dyDescent="0.2">
      <c r="A35" s="2" t="s">
        <v>31</v>
      </c>
      <c r="B35" s="2" t="s">
        <v>113</v>
      </c>
      <c r="D35" s="37">
        <f>D21</f>
        <v>1.8</v>
      </c>
      <c r="E35" s="37">
        <f>E21</f>
        <v>1.8</v>
      </c>
      <c r="F35" s="2"/>
      <c r="H35" s="37">
        <f>H21</f>
        <v>1.8</v>
      </c>
      <c r="I35" s="37">
        <f>I21</f>
        <v>1.8</v>
      </c>
      <c r="J35" s="37"/>
      <c r="L35" s="37">
        <f>L21</f>
        <v>1.8</v>
      </c>
      <c r="M35" s="37">
        <f>M21</f>
        <v>1.8</v>
      </c>
      <c r="N35" s="2"/>
      <c r="P35" s="147" t="s">
        <v>196</v>
      </c>
      <c r="Q35" s="2"/>
      <c r="R35" s="39"/>
      <c r="S35" s="2" t="s">
        <v>201</v>
      </c>
      <c r="T35" s="198">
        <v>5.0000000000000001E-3</v>
      </c>
      <c r="U35" s="154" t="s">
        <v>198</v>
      </c>
      <c r="V35" s="39"/>
      <c r="W35" s="37"/>
      <c r="X35" s="204"/>
      <c r="Y35" s="205"/>
      <c r="Z35" s="37"/>
      <c r="AA35" s="37"/>
      <c r="AB35" s="37"/>
      <c r="AC35" s="37"/>
      <c r="AD35" s="37"/>
      <c r="AE35" s="37"/>
      <c r="AF35" s="19"/>
      <c r="AG35" s="19"/>
      <c r="AH35" s="19"/>
      <c r="AI35" s="19"/>
      <c r="AJ35" s="19"/>
      <c r="AK35" s="19"/>
      <c r="AL35" s="19"/>
      <c r="AM35" s="19"/>
      <c r="AN35" s="19"/>
      <c r="AO35" s="19"/>
      <c r="AP35" s="19"/>
      <c r="AQ35" s="19"/>
      <c r="AR35" s="19"/>
      <c r="AS35" s="19"/>
      <c r="AT35" s="19"/>
      <c r="AU35" s="19"/>
      <c r="AV35" s="19"/>
      <c r="AW35" s="19"/>
      <c r="AX35" s="19"/>
      <c r="AY35" s="19"/>
      <c r="AZ35" s="19"/>
    </row>
    <row r="36" spans="1:52" s="8" customFormat="1" ht="12" thickBot="1" x14ac:dyDescent="0.25">
      <c r="A36" s="2" t="s">
        <v>39</v>
      </c>
      <c r="B36" s="114" t="s">
        <v>75</v>
      </c>
      <c r="D36" s="145">
        <v>0.28799999999999998</v>
      </c>
      <c r="E36" s="145">
        <v>0.28799999999999998</v>
      </c>
      <c r="F36" s="2"/>
      <c r="H36" s="180">
        <f t="shared" ref="H36:I38" si="15">D36</f>
        <v>0.28799999999999998</v>
      </c>
      <c r="I36" s="179">
        <f t="shared" si="15"/>
        <v>0.28799999999999998</v>
      </c>
      <c r="J36" s="37"/>
      <c r="L36" s="181">
        <f t="shared" ref="L36:M38" si="16">D36</f>
        <v>0.28799999999999998</v>
      </c>
      <c r="M36" s="145">
        <f t="shared" si="16"/>
        <v>0.28799999999999998</v>
      </c>
      <c r="N36" s="2"/>
      <c r="P36" s="147" t="s">
        <v>217</v>
      </c>
      <c r="Q36" s="2"/>
      <c r="R36" s="39"/>
      <c r="S36" s="2" t="s">
        <v>202</v>
      </c>
      <c r="T36" s="198">
        <v>0.01</v>
      </c>
      <c r="U36" s="154" t="s">
        <v>198</v>
      </c>
      <c r="V36" s="39"/>
      <c r="W36" s="37"/>
      <c r="X36" s="204"/>
      <c r="Y36" s="205"/>
      <c r="Z36" s="37"/>
      <c r="AA36" s="37"/>
      <c r="AB36" s="37"/>
      <c r="AC36" s="37"/>
      <c r="AD36" s="37"/>
      <c r="AE36" s="37"/>
      <c r="AF36" s="19"/>
      <c r="AG36" s="19"/>
      <c r="AH36" s="19"/>
      <c r="AI36" s="19"/>
      <c r="AJ36" s="19"/>
      <c r="AK36" s="19"/>
      <c r="AL36" s="19"/>
      <c r="AM36" s="19"/>
      <c r="AN36" s="19"/>
      <c r="AO36" s="19"/>
      <c r="AP36" s="19"/>
      <c r="AQ36" s="19"/>
      <c r="AR36" s="19"/>
      <c r="AS36" s="19"/>
      <c r="AT36" s="19"/>
      <c r="AU36" s="19"/>
      <c r="AV36" s="19"/>
      <c r="AW36" s="19"/>
      <c r="AX36" s="19"/>
      <c r="AY36" s="19"/>
      <c r="AZ36" s="19"/>
    </row>
    <row r="37" spans="1:52" s="8" customFormat="1" ht="12" thickBot="1" x14ac:dyDescent="0.25">
      <c r="A37" s="2" t="s">
        <v>40</v>
      </c>
      <c r="B37" s="115" t="s">
        <v>76</v>
      </c>
      <c r="D37" s="89">
        <f>T45</f>
        <v>5.0000000000000001E-3</v>
      </c>
      <c r="E37" s="89">
        <f>T45</f>
        <v>5.0000000000000001E-3</v>
      </c>
      <c r="F37" s="2"/>
      <c r="H37" s="88">
        <f t="shared" si="15"/>
        <v>5.0000000000000001E-3</v>
      </c>
      <c r="I37" s="88">
        <f t="shared" si="15"/>
        <v>5.0000000000000001E-3</v>
      </c>
      <c r="J37" s="37"/>
      <c r="L37" s="89">
        <f t="shared" si="16"/>
        <v>5.0000000000000001E-3</v>
      </c>
      <c r="M37" s="89">
        <f t="shared" si="16"/>
        <v>5.0000000000000001E-3</v>
      </c>
      <c r="N37" s="2"/>
      <c r="P37" s="147" t="s">
        <v>207</v>
      </c>
      <c r="Q37" s="2"/>
      <c r="R37" s="39"/>
      <c r="S37" s="2" t="s">
        <v>203</v>
      </c>
      <c r="T37" s="198">
        <v>0.01</v>
      </c>
      <c r="U37" s="154" t="s">
        <v>198</v>
      </c>
      <c r="V37" s="39"/>
      <c r="W37" s="37"/>
      <c r="X37" s="204"/>
      <c r="Y37" s="205"/>
      <c r="Z37" s="37"/>
      <c r="AA37" s="37"/>
      <c r="AB37" s="37"/>
      <c r="AC37" s="37"/>
      <c r="AD37" s="37"/>
      <c r="AE37" s="37"/>
      <c r="AF37" s="19"/>
      <c r="AG37" s="19"/>
      <c r="AH37" s="19"/>
      <c r="AI37" s="19"/>
      <c r="AJ37" s="19"/>
      <c r="AK37" s="19"/>
      <c r="AL37" s="19"/>
      <c r="AM37" s="19"/>
      <c r="AN37" s="19"/>
      <c r="AO37" s="19"/>
      <c r="AP37" s="19"/>
      <c r="AQ37" s="19"/>
      <c r="AR37" s="19"/>
      <c r="AS37" s="19"/>
      <c r="AT37" s="19"/>
      <c r="AU37" s="19"/>
      <c r="AV37" s="19"/>
      <c r="AW37" s="19"/>
      <c r="AX37" s="19"/>
      <c r="AY37" s="19"/>
      <c r="AZ37" s="19"/>
    </row>
    <row r="38" spans="1:52" s="8" customFormat="1" x14ac:dyDescent="0.2">
      <c r="A38" s="2" t="s">
        <v>26</v>
      </c>
      <c r="B38" s="116" t="s">
        <v>78</v>
      </c>
      <c r="D38" s="34">
        <v>1.5711338145316169</v>
      </c>
      <c r="E38" s="34">
        <v>1.5711338145316169</v>
      </c>
      <c r="F38" s="2"/>
      <c r="H38" s="48">
        <f t="shared" si="15"/>
        <v>1.5711338145316169</v>
      </c>
      <c r="I38" s="48">
        <f t="shared" si="15"/>
        <v>1.5711338145316169</v>
      </c>
      <c r="J38" s="37"/>
      <c r="L38" s="36">
        <f t="shared" si="16"/>
        <v>1.5711338145316169</v>
      </c>
      <c r="M38" s="36">
        <f t="shared" si="16"/>
        <v>1.5711338145316169</v>
      </c>
      <c r="N38" s="2"/>
      <c r="P38" s="157"/>
      <c r="Q38" s="2"/>
      <c r="R38" s="39"/>
      <c r="S38" s="2" t="s">
        <v>204</v>
      </c>
      <c r="T38" s="198">
        <v>5.0000000000000001E-3</v>
      </c>
      <c r="U38" s="154" t="s">
        <v>198</v>
      </c>
      <c r="V38" s="39"/>
      <c r="W38" s="37"/>
      <c r="X38" s="206"/>
      <c r="Y38" s="205"/>
      <c r="Z38" s="37"/>
      <c r="AA38" s="37"/>
      <c r="AB38" s="37"/>
      <c r="AC38" s="37"/>
      <c r="AD38" s="37"/>
      <c r="AE38" s="37"/>
      <c r="AF38" s="19"/>
      <c r="AG38" s="19"/>
      <c r="AH38" s="19"/>
      <c r="AI38" s="19"/>
      <c r="AJ38" s="19"/>
      <c r="AK38" s="19"/>
      <c r="AL38" s="19"/>
      <c r="AM38" s="19"/>
      <c r="AN38" s="19"/>
      <c r="AO38" s="19"/>
      <c r="AP38" s="19"/>
      <c r="AQ38" s="19"/>
      <c r="AR38" s="19"/>
      <c r="AS38" s="19"/>
      <c r="AT38" s="19"/>
      <c r="AU38" s="19"/>
      <c r="AV38" s="19"/>
      <c r="AW38" s="19"/>
      <c r="AX38" s="19"/>
      <c r="AY38" s="19"/>
      <c r="AZ38" s="19"/>
    </row>
    <row r="39" spans="1:52" s="8" customFormat="1" ht="12.75" x14ac:dyDescent="0.2">
      <c r="A39" s="2" t="s">
        <v>27</v>
      </c>
      <c r="B39" s="2" t="s">
        <v>79</v>
      </c>
      <c r="D39" s="34">
        <f>D34*D35*D36*D37*D38/1000</f>
        <v>0</v>
      </c>
      <c r="E39" s="34">
        <f>E34*E35*E36*E37*E38/1000</f>
        <v>0</v>
      </c>
      <c r="F39" s="2"/>
      <c r="H39" s="34">
        <f>H34*H35*H36*H37*H38/1000</f>
        <v>0</v>
      </c>
      <c r="I39" s="34">
        <f t="shared" ref="I39" si="17">I34*I35*I36*I37*I38/1000</f>
        <v>0</v>
      </c>
      <c r="J39" s="37"/>
      <c r="L39" s="34">
        <f>L34*L35*L36*L37*L38/1000</f>
        <v>0</v>
      </c>
      <c r="M39" s="34">
        <f>M34*M35*M36*M37*M38/1000</f>
        <v>0</v>
      </c>
      <c r="N39" s="2"/>
      <c r="P39" s="157"/>
      <c r="Q39" s="2"/>
      <c r="R39" s="39"/>
      <c r="S39" s="98" t="s">
        <v>129</v>
      </c>
      <c r="T39" s="86"/>
      <c r="U39" s="192"/>
      <c r="V39" s="39"/>
      <c r="W39" s="37"/>
      <c r="X39" s="204"/>
      <c r="Y39" s="205"/>
      <c r="Z39" s="37"/>
      <c r="AA39" s="37"/>
      <c r="AB39" s="37"/>
      <c r="AC39" s="37"/>
      <c r="AD39" s="37"/>
      <c r="AE39" s="37"/>
      <c r="AF39" s="19"/>
      <c r="AG39" s="19"/>
      <c r="AH39" s="19"/>
      <c r="AI39" s="19"/>
      <c r="AJ39" s="19"/>
      <c r="AK39" s="19"/>
      <c r="AL39" s="19"/>
      <c r="AM39" s="19"/>
      <c r="AN39" s="19"/>
      <c r="AO39" s="19"/>
      <c r="AP39" s="19"/>
      <c r="AQ39" s="19"/>
      <c r="AR39" s="19"/>
      <c r="AS39" s="19"/>
      <c r="AT39" s="19"/>
      <c r="AU39" s="19"/>
      <c r="AV39" s="19"/>
      <c r="AW39" s="19"/>
      <c r="AX39" s="19"/>
      <c r="AY39" s="19"/>
      <c r="AZ39" s="19"/>
    </row>
    <row r="40" spans="1:52" s="8" customFormat="1" ht="12.75" x14ac:dyDescent="0.2">
      <c r="A40" s="2" t="s">
        <v>41</v>
      </c>
      <c r="B40" s="2" t="s">
        <v>68</v>
      </c>
      <c r="D40" s="49">
        <f>1000*2.2046/2000</f>
        <v>1.1023000000000001</v>
      </c>
      <c r="E40" s="49">
        <f>1000*2.2046/2000</f>
        <v>1.1023000000000001</v>
      </c>
      <c r="F40" s="2"/>
      <c r="H40" s="48">
        <f>D40</f>
        <v>1.1023000000000001</v>
      </c>
      <c r="I40" s="48">
        <f>E40</f>
        <v>1.1023000000000001</v>
      </c>
      <c r="J40" s="37"/>
      <c r="L40" s="40">
        <f>D40</f>
        <v>1.1023000000000001</v>
      </c>
      <c r="M40" s="40">
        <f>E40</f>
        <v>1.1023000000000001</v>
      </c>
      <c r="N40" s="2"/>
      <c r="P40" s="157"/>
      <c r="Q40" s="2"/>
      <c r="R40" s="39"/>
      <c r="S40" s="98" t="s">
        <v>102</v>
      </c>
      <c r="T40" s="109"/>
      <c r="U40" s="193"/>
      <c r="V40" s="39"/>
      <c r="W40" s="37"/>
      <c r="X40" s="204"/>
      <c r="Y40" s="205"/>
      <c r="Z40" s="37"/>
      <c r="AA40" s="37"/>
      <c r="AB40" s="37"/>
      <c r="AC40" s="37"/>
      <c r="AD40" s="37"/>
      <c r="AE40" s="37"/>
      <c r="AF40" s="19"/>
      <c r="AG40" s="19"/>
      <c r="AH40" s="19"/>
      <c r="AI40" s="19"/>
      <c r="AJ40" s="19"/>
      <c r="AK40" s="19"/>
      <c r="AL40" s="19"/>
      <c r="AM40" s="19"/>
      <c r="AN40" s="19"/>
      <c r="AO40" s="19"/>
      <c r="AP40" s="19"/>
      <c r="AQ40" s="19"/>
      <c r="AR40" s="19"/>
      <c r="AS40" s="19"/>
      <c r="AT40" s="19"/>
      <c r="AU40" s="19"/>
      <c r="AV40" s="19"/>
      <c r="AW40" s="19"/>
      <c r="AX40" s="19"/>
      <c r="AY40" s="19"/>
      <c r="AZ40" s="19"/>
    </row>
    <row r="41" spans="1:52" s="8" customFormat="1" x14ac:dyDescent="0.2">
      <c r="A41" s="2" t="s">
        <v>77</v>
      </c>
      <c r="B41" s="2" t="s">
        <v>80</v>
      </c>
      <c r="D41" s="34">
        <f>D39*D40</f>
        <v>0</v>
      </c>
      <c r="E41" s="34">
        <f t="shared" ref="E41" si="18">E39*E40</f>
        <v>0</v>
      </c>
      <c r="F41" s="4">
        <f>SUM(D41:E41)</f>
        <v>0</v>
      </c>
      <c r="H41" s="34">
        <f>H39*H40</f>
        <v>0</v>
      </c>
      <c r="I41" s="34">
        <f t="shared" ref="I41" si="19">I39*I40</f>
        <v>0</v>
      </c>
      <c r="J41" s="36">
        <f>SUM(H41:I41)</f>
        <v>0</v>
      </c>
      <c r="L41" s="34">
        <f>L39*L40</f>
        <v>0</v>
      </c>
      <c r="M41" s="34">
        <f t="shared" ref="M41" si="20">M39*M40</f>
        <v>0</v>
      </c>
      <c r="N41" s="4">
        <f>SUM(L41:M41)</f>
        <v>0</v>
      </c>
      <c r="P41" s="157"/>
      <c r="Q41" s="2"/>
      <c r="R41" s="39"/>
      <c r="S41" s="1" t="s">
        <v>163</v>
      </c>
      <c r="T41" s="2"/>
      <c r="U41" s="207" t="s">
        <v>144</v>
      </c>
      <c r="V41" s="39"/>
      <c r="W41" s="37"/>
      <c r="X41" s="204"/>
      <c r="Y41" s="205"/>
      <c r="Z41" s="37"/>
      <c r="AA41" s="37"/>
      <c r="AB41" s="37"/>
      <c r="AC41" s="37"/>
      <c r="AD41" s="37"/>
      <c r="AE41" s="37"/>
      <c r="AF41" s="19"/>
      <c r="AG41" s="19"/>
      <c r="AH41" s="19"/>
      <c r="AI41" s="19"/>
      <c r="AJ41" s="19"/>
      <c r="AK41" s="19"/>
      <c r="AL41" s="19"/>
      <c r="AM41" s="19"/>
      <c r="AN41" s="19"/>
      <c r="AO41" s="19"/>
      <c r="AP41" s="19"/>
      <c r="AQ41" s="19"/>
      <c r="AR41" s="19"/>
      <c r="AS41" s="19"/>
      <c r="AT41" s="19"/>
      <c r="AU41" s="19"/>
      <c r="AV41" s="19"/>
      <c r="AW41" s="19"/>
      <c r="AX41" s="19"/>
      <c r="AY41" s="19"/>
      <c r="AZ41" s="19"/>
    </row>
    <row r="42" spans="1:52" s="8" customFormat="1" x14ac:dyDescent="0.2">
      <c r="A42" s="2" t="s">
        <v>81</v>
      </c>
      <c r="B42" s="2" t="s">
        <v>74</v>
      </c>
      <c r="D42" s="6">
        <f>D41*Q5</f>
        <v>0</v>
      </c>
      <c r="E42" s="6">
        <f>E41*Q5</f>
        <v>0</v>
      </c>
      <c r="F42" s="6">
        <f>SUM(D42:E42)</f>
        <v>0</v>
      </c>
      <c r="H42" s="6">
        <f>H41*Q5</f>
        <v>0</v>
      </c>
      <c r="I42" s="6">
        <f>I41*Q5</f>
        <v>0</v>
      </c>
      <c r="J42" s="50">
        <f>SUM(H42:I42)</f>
        <v>0</v>
      </c>
      <c r="L42" s="6">
        <f>L41*Q5</f>
        <v>0</v>
      </c>
      <c r="M42" s="6">
        <f>M41*Q5</f>
        <v>0</v>
      </c>
      <c r="N42" s="50">
        <f>SUM(L42:M42)</f>
        <v>0</v>
      </c>
      <c r="P42" s="157"/>
      <c r="Q42" s="2"/>
      <c r="R42" s="39"/>
      <c r="S42" s="2" t="s">
        <v>3</v>
      </c>
      <c r="T42" s="200">
        <v>5.0000000000000001E-3</v>
      </c>
      <c r="U42" s="154" t="s">
        <v>206</v>
      </c>
      <c r="V42" s="39"/>
      <c r="W42" s="37"/>
      <c r="X42" s="204"/>
      <c r="Y42" s="205"/>
      <c r="Z42" s="37"/>
      <c r="AA42" s="37"/>
      <c r="AB42" s="37"/>
      <c r="AC42" s="37"/>
      <c r="AD42" s="37"/>
      <c r="AE42" s="37"/>
      <c r="AF42" s="19"/>
      <c r="AG42" s="19"/>
      <c r="AH42" s="19"/>
      <c r="AI42" s="19"/>
      <c r="AJ42" s="19"/>
      <c r="AK42" s="19"/>
      <c r="AL42" s="19"/>
      <c r="AM42" s="19"/>
      <c r="AN42" s="19"/>
      <c r="AO42" s="19"/>
      <c r="AP42" s="19"/>
      <c r="AQ42" s="19"/>
      <c r="AR42" s="19"/>
      <c r="AS42" s="19"/>
      <c r="AT42" s="19"/>
      <c r="AU42" s="19"/>
      <c r="AV42" s="19"/>
      <c r="AW42" s="19"/>
      <c r="AX42" s="19"/>
      <c r="AY42" s="19"/>
      <c r="AZ42" s="19"/>
    </row>
    <row r="43" spans="1:52" s="8" customFormat="1" x14ac:dyDescent="0.2">
      <c r="A43" s="39"/>
      <c r="B43" s="39"/>
      <c r="C43" s="39"/>
      <c r="D43" s="39"/>
      <c r="E43" s="39"/>
      <c r="F43" s="39"/>
      <c r="G43" s="39"/>
      <c r="H43" s="39"/>
      <c r="I43" s="39"/>
      <c r="J43" s="39"/>
      <c r="K43" s="39"/>
      <c r="L43" s="39"/>
      <c r="M43" s="39"/>
      <c r="N43" s="39"/>
      <c r="O43" s="39"/>
      <c r="P43" s="189"/>
      <c r="Q43" s="39"/>
      <c r="R43" s="39"/>
      <c r="S43" s="2" t="s">
        <v>4</v>
      </c>
      <c r="T43" s="200">
        <v>0</v>
      </c>
      <c r="U43" s="154" t="s">
        <v>206</v>
      </c>
      <c r="V43" s="39"/>
      <c r="W43" s="65"/>
      <c r="X43" s="37"/>
      <c r="Y43" s="37"/>
      <c r="Z43" s="37"/>
      <c r="AA43" s="37"/>
      <c r="AB43" s="37"/>
      <c r="AC43" s="37"/>
      <c r="AD43" s="37"/>
      <c r="AE43" s="37"/>
      <c r="AF43" s="19"/>
      <c r="AG43" s="19"/>
      <c r="AH43" s="19"/>
      <c r="AI43" s="19"/>
      <c r="AJ43" s="19"/>
      <c r="AK43" s="19"/>
      <c r="AL43" s="19"/>
      <c r="AM43" s="19"/>
      <c r="AN43" s="19"/>
      <c r="AO43" s="19"/>
      <c r="AP43" s="19"/>
      <c r="AQ43" s="19"/>
      <c r="AR43" s="19"/>
      <c r="AS43" s="19"/>
      <c r="AT43" s="19"/>
      <c r="AU43" s="19"/>
      <c r="AV43" s="19"/>
      <c r="AW43" s="19"/>
      <c r="AX43" s="19"/>
      <c r="AY43" s="19"/>
      <c r="AZ43" s="19"/>
    </row>
    <row r="44" spans="1:52" s="8" customFormat="1" x14ac:dyDescent="0.2">
      <c r="A44" s="39"/>
      <c r="B44" s="39"/>
      <c r="C44" s="39"/>
      <c r="D44" s="39"/>
      <c r="E44" s="39"/>
      <c r="F44" s="39"/>
      <c r="G44" s="39"/>
      <c r="H44" s="39"/>
      <c r="I44" s="39"/>
      <c r="J44" s="39"/>
      <c r="K44" s="39"/>
      <c r="L44" s="39"/>
      <c r="M44" s="39"/>
      <c r="N44" s="39"/>
      <c r="O44" s="39"/>
      <c r="P44" s="189"/>
      <c r="Q44" s="39"/>
      <c r="R44" s="39"/>
      <c r="S44" s="2" t="s">
        <v>10</v>
      </c>
      <c r="T44" s="200">
        <v>0.01</v>
      </c>
      <c r="U44" s="154" t="s">
        <v>206</v>
      </c>
      <c r="V44" s="39"/>
      <c r="W44" s="65"/>
      <c r="X44" s="37"/>
      <c r="Y44" s="37"/>
      <c r="Z44" s="37"/>
      <c r="AA44" s="37"/>
      <c r="AB44" s="37"/>
      <c r="AC44" s="37"/>
      <c r="AD44" s="37"/>
      <c r="AE44" s="37"/>
      <c r="AF44" s="19"/>
      <c r="AG44" s="19"/>
      <c r="AH44" s="19"/>
      <c r="AI44" s="19"/>
      <c r="AJ44" s="19"/>
      <c r="AK44" s="19"/>
      <c r="AL44" s="19"/>
      <c r="AM44" s="19"/>
      <c r="AN44" s="19"/>
      <c r="AO44" s="19"/>
      <c r="AP44" s="19"/>
      <c r="AQ44" s="19"/>
      <c r="AR44" s="19"/>
      <c r="AS44" s="19"/>
      <c r="AT44" s="19"/>
      <c r="AU44" s="19"/>
      <c r="AV44" s="19"/>
      <c r="AW44" s="19"/>
      <c r="AX44" s="19"/>
      <c r="AY44" s="19"/>
      <c r="AZ44" s="19"/>
    </row>
    <row r="45" spans="1:52" s="8" customFormat="1" ht="14.25" x14ac:dyDescent="0.25">
      <c r="A45" s="2"/>
      <c r="B45" s="96" t="s">
        <v>121</v>
      </c>
      <c r="D45" s="4"/>
      <c r="E45" s="2"/>
      <c r="F45" s="2"/>
      <c r="H45" s="3"/>
      <c r="I45" s="3"/>
      <c r="J45" s="37"/>
      <c r="L45" s="2"/>
      <c r="M45" s="2"/>
      <c r="N45" s="2"/>
      <c r="P45" s="157"/>
      <c r="Q45" s="2"/>
      <c r="S45" s="2" t="s">
        <v>9</v>
      </c>
      <c r="T45" s="200">
        <v>5.0000000000000001E-3</v>
      </c>
      <c r="U45" s="154" t="s">
        <v>206</v>
      </c>
      <c r="V45" s="39"/>
      <c r="W45" s="65"/>
      <c r="X45" s="37"/>
      <c r="Y45" s="37"/>
      <c r="Z45" s="37"/>
      <c r="AA45" s="37"/>
      <c r="AB45" s="37"/>
      <c r="AC45" s="37"/>
      <c r="AD45" s="37"/>
      <c r="AE45" s="37"/>
      <c r="AF45" s="19"/>
      <c r="AG45" s="19"/>
      <c r="AH45" s="19"/>
      <c r="AI45" s="19"/>
      <c r="AJ45" s="19"/>
      <c r="AK45" s="19"/>
      <c r="AL45" s="19"/>
      <c r="AM45" s="19"/>
      <c r="AN45" s="19"/>
      <c r="AO45" s="19"/>
      <c r="AP45" s="19"/>
      <c r="AQ45" s="19"/>
      <c r="AR45" s="19"/>
      <c r="AS45" s="19"/>
      <c r="AT45" s="19"/>
      <c r="AU45" s="19"/>
      <c r="AV45" s="19"/>
      <c r="AW45" s="19"/>
      <c r="AX45" s="19"/>
      <c r="AY45" s="19"/>
      <c r="AZ45" s="19"/>
    </row>
    <row r="46" spans="1:52" s="8" customFormat="1" ht="12" thickBot="1" x14ac:dyDescent="0.25">
      <c r="A46" s="2" t="s">
        <v>90</v>
      </c>
      <c r="B46" s="2" t="s">
        <v>114</v>
      </c>
      <c r="D46" s="38">
        <f>(D34*D35*D36)-D39*1000/D38</f>
        <v>0</v>
      </c>
      <c r="E46" s="38">
        <f>(E34*E35*E36)-E39*1000/E38</f>
        <v>0</v>
      </c>
      <c r="F46" s="2"/>
      <c r="H46" s="38">
        <f>(H34*H35*H36)-H39*1000/H38</f>
        <v>0</v>
      </c>
      <c r="I46" s="38">
        <f>(I34*I35*I36)-I39*1000/I38</f>
        <v>0</v>
      </c>
      <c r="J46" s="37"/>
      <c r="L46" s="38">
        <f>(L34*L35*L36)-L39*1000/L38</f>
        <v>0</v>
      </c>
      <c r="M46" s="38">
        <f>(M34*M35*M36)-M39*1000/M38</f>
        <v>0</v>
      </c>
      <c r="N46" s="2"/>
      <c r="P46" s="157"/>
      <c r="Q46" s="2"/>
      <c r="S46" s="2" t="s">
        <v>1</v>
      </c>
      <c r="T46" s="200">
        <v>2E-3</v>
      </c>
      <c r="U46" s="154" t="s">
        <v>211</v>
      </c>
      <c r="V46" s="39"/>
      <c r="W46" s="65"/>
      <c r="X46" s="37"/>
      <c r="Y46" s="37"/>
      <c r="Z46" s="37"/>
      <c r="AA46" s="37"/>
      <c r="AB46" s="37"/>
      <c r="AC46" s="37"/>
      <c r="AD46" s="37"/>
      <c r="AE46" s="37"/>
      <c r="AF46" s="19"/>
      <c r="AG46" s="19"/>
      <c r="AH46" s="19"/>
      <c r="AI46" s="19"/>
      <c r="AJ46" s="19"/>
      <c r="AK46" s="19"/>
      <c r="AL46" s="19"/>
      <c r="AM46" s="19"/>
      <c r="AN46" s="19"/>
      <c r="AO46" s="19"/>
      <c r="AP46" s="19"/>
      <c r="AQ46" s="19"/>
      <c r="AR46" s="19"/>
      <c r="AS46" s="19"/>
      <c r="AT46" s="19"/>
      <c r="AU46" s="19"/>
      <c r="AV46" s="19"/>
      <c r="AW46" s="19"/>
      <c r="AX46" s="19"/>
      <c r="AY46" s="19"/>
      <c r="AZ46" s="19"/>
    </row>
    <row r="47" spans="1:52" s="8" customFormat="1" ht="12" thickBot="1" x14ac:dyDescent="0.25">
      <c r="A47" s="2" t="s">
        <v>91</v>
      </c>
      <c r="B47" s="92" t="s">
        <v>115</v>
      </c>
      <c r="D47" s="182">
        <f>T61</f>
        <v>0</v>
      </c>
      <c r="E47" s="182">
        <v>0</v>
      </c>
      <c r="F47" s="2"/>
      <c r="H47" s="182">
        <f t="shared" ref="H47:I50" si="21">D47</f>
        <v>0</v>
      </c>
      <c r="I47" s="182">
        <f t="shared" si="21"/>
        <v>0</v>
      </c>
      <c r="J47" s="37"/>
      <c r="L47" s="182">
        <f t="shared" ref="L47:M50" si="22">D47</f>
        <v>0</v>
      </c>
      <c r="M47" s="182">
        <f t="shared" si="22"/>
        <v>0</v>
      </c>
      <c r="N47" s="2"/>
      <c r="P47" s="147" t="s">
        <v>213</v>
      </c>
      <c r="Q47" s="2"/>
      <c r="S47" s="2" t="s">
        <v>210</v>
      </c>
      <c r="T47" s="200">
        <v>0.02</v>
      </c>
      <c r="U47" s="154" t="s">
        <v>206</v>
      </c>
      <c r="V47" s="39"/>
      <c r="W47" s="65"/>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row>
    <row r="48" spans="1:52" s="8" customFormat="1" ht="12" thickBot="1" x14ac:dyDescent="0.25">
      <c r="A48" s="2" t="s">
        <v>92</v>
      </c>
      <c r="B48" s="126" t="s">
        <v>116</v>
      </c>
      <c r="D48" s="95">
        <f>U61</f>
        <v>0.26</v>
      </c>
      <c r="E48" s="95">
        <v>0.26</v>
      </c>
      <c r="F48" s="121"/>
      <c r="G48" s="123"/>
      <c r="H48" s="95">
        <f t="shared" si="21"/>
        <v>0.26</v>
      </c>
      <c r="I48" s="95">
        <f t="shared" si="21"/>
        <v>0.26</v>
      </c>
      <c r="J48" s="124"/>
      <c r="K48" s="123"/>
      <c r="L48" s="95">
        <f t="shared" si="22"/>
        <v>0.26</v>
      </c>
      <c r="M48" s="95">
        <f t="shared" si="22"/>
        <v>0.26</v>
      </c>
      <c r="N48" s="121"/>
      <c r="P48" s="147" t="s">
        <v>213</v>
      </c>
      <c r="Q48" s="2"/>
      <c r="S48" s="2" t="s">
        <v>6</v>
      </c>
      <c r="T48" s="200">
        <v>5.0000000000000001E-3</v>
      </c>
      <c r="U48" s="154" t="s">
        <v>206</v>
      </c>
      <c r="V48" s="39"/>
      <c r="W48" s="65"/>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row>
    <row r="49" spans="1:52" s="8" customFormat="1" x14ac:dyDescent="0.2">
      <c r="A49" s="2" t="s">
        <v>93</v>
      </c>
      <c r="B49" s="119" t="s">
        <v>88</v>
      </c>
      <c r="D49" s="122">
        <v>0.01</v>
      </c>
      <c r="E49" s="122">
        <v>0.01</v>
      </c>
      <c r="F49" s="119"/>
      <c r="G49" s="117"/>
      <c r="H49" s="122">
        <v>0.01</v>
      </c>
      <c r="I49" s="122">
        <v>0.01</v>
      </c>
      <c r="J49" s="119"/>
      <c r="K49" s="117"/>
      <c r="L49" s="125">
        <v>0.01</v>
      </c>
      <c r="M49" s="125">
        <v>0.01</v>
      </c>
      <c r="N49" s="119"/>
      <c r="P49" s="185" t="s">
        <v>148</v>
      </c>
      <c r="Q49" s="2"/>
      <c r="S49" s="2" t="s">
        <v>8</v>
      </c>
      <c r="T49" s="200">
        <v>0</v>
      </c>
      <c r="U49" s="154" t="s">
        <v>206</v>
      </c>
      <c r="V49" s="39"/>
      <c r="W49" s="65"/>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row>
    <row r="50" spans="1:52" s="8" customFormat="1" x14ac:dyDescent="0.2">
      <c r="A50" s="2" t="s">
        <v>94</v>
      </c>
      <c r="B50" s="116" t="s">
        <v>89</v>
      </c>
      <c r="D50" s="120">
        <v>1.5711338145316169</v>
      </c>
      <c r="E50" s="120">
        <v>1.5711338145316169</v>
      </c>
      <c r="F50" s="116"/>
      <c r="G50" s="117"/>
      <c r="H50" s="120">
        <f t="shared" si="21"/>
        <v>1.5711338145316169</v>
      </c>
      <c r="I50" s="120">
        <f t="shared" si="21"/>
        <v>1.5711338145316169</v>
      </c>
      <c r="J50" s="118"/>
      <c r="K50" s="117"/>
      <c r="L50" s="120">
        <f t="shared" si="22"/>
        <v>1.5711338145316169</v>
      </c>
      <c r="M50" s="120">
        <f t="shared" si="22"/>
        <v>1.5711338145316169</v>
      </c>
      <c r="N50" s="116"/>
      <c r="P50" s="188"/>
      <c r="Q50" s="2"/>
      <c r="S50" s="2" t="s">
        <v>67</v>
      </c>
      <c r="T50" s="200">
        <v>0</v>
      </c>
      <c r="U50" s="154" t="s">
        <v>206</v>
      </c>
      <c r="V50" s="39"/>
      <c r="W50" s="65"/>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row>
    <row r="51" spans="1:52" s="8" customFormat="1" x14ac:dyDescent="0.2">
      <c r="A51" s="2" t="s">
        <v>95</v>
      </c>
      <c r="B51" s="2" t="s">
        <v>99</v>
      </c>
      <c r="D51" s="36">
        <f>(D46-((D47+D48)*D46))*D49*D50/1000</f>
        <v>0</v>
      </c>
      <c r="E51" s="36">
        <f t="shared" ref="E51" si="23">(E46-((E47+E48)*E46))*E49*E50/1000</f>
        <v>0</v>
      </c>
      <c r="F51" s="2"/>
      <c r="H51" s="36">
        <f>(H46-((H47+H48)*H46))*H49*H50/1000</f>
        <v>0</v>
      </c>
      <c r="I51" s="36">
        <f t="shared" ref="I51" si="24">(I46-((I47+I48)*I46))*I49*I50/1000</f>
        <v>0</v>
      </c>
      <c r="J51" s="37"/>
      <c r="L51" s="36">
        <f>(L46-((L47+L48)*L46))*L49*L50/1000</f>
        <v>0</v>
      </c>
      <c r="M51" s="36">
        <f t="shared" ref="M51" si="25">(M46-((M47+M48)*M46))*M49*M50/1000</f>
        <v>0</v>
      </c>
      <c r="N51" s="2"/>
      <c r="P51" s="188"/>
      <c r="Q51" s="2"/>
      <c r="S51" s="2" t="s">
        <v>201</v>
      </c>
      <c r="T51" s="200">
        <v>6.0000000000000001E-3</v>
      </c>
      <c r="U51" s="154" t="s">
        <v>206</v>
      </c>
      <c r="V51" s="39"/>
      <c r="W51" s="65"/>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row>
    <row r="52" spans="1:52" s="8" customFormat="1" x14ac:dyDescent="0.2">
      <c r="A52" s="2" t="s">
        <v>96</v>
      </c>
      <c r="B52" s="2" t="s">
        <v>68</v>
      </c>
      <c r="D52" s="49">
        <f>1000*2.2046/2000</f>
        <v>1.1023000000000001</v>
      </c>
      <c r="E52" s="49">
        <f t="shared" ref="E52" si="26">1000*2.2046/2000</f>
        <v>1.1023000000000001</v>
      </c>
      <c r="F52" s="2"/>
      <c r="H52" s="49">
        <f>D52</f>
        <v>1.1023000000000001</v>
      </c>
      <c r="I52" s="49">
        <f>E52</f>
        <v>1.1023000000000001</v>
      </c>
      <c r="J52" s="37"/>
      <c r="L52" s="40">
        <f>D52</f>
        <v>1.1023000000000001</v>
      </c>
      <c r="M52" s="40">
        <f>E52</f>
        <v>1.1023000000000001</v>
      </c>
      <c r="N52" s="2"/>
      <c r="P52" s="188"/>
      <c r="Q52" s="2"/>
      <c r="S52" s="2" t="s">
        <v>209</v>
      </c>
      <c r="T52" s="200">
        <v>6.0000000000000001E-3</v>
      </c>
      <c r="U52" s="154" t="s">
        <v>206</v>
      </c>
      <c r="V52" s="39"/>
      <c r="W52" s="65"/>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row>
    <row r="53" spans="1:52" s="8" customFormat="1" x14ac:dyDescent="0.2">
      <c r="A53" s="2" t="s">
        <v>97</v>
      </c>
      <c r="B53" s="2" t="s">
        <v>100</v>
      </c>
      <c r="D53" s="34">
        <f>D51*D52</f>
        <v>0</v>
      </c>
      <c r="E53" s="34">
        <f t="shared" ref="E53" si="27">E51*E52</f>
        <v>0</v>
      </c>
      <c r="F53" s="4">
        <f>SUM(D53:E53)</f>
        <v>0</v>
      </c>
      <c r="H53" s="34">
        <f>H51*H52</f>
        <v>0</v>
      </c>
      <c r="I53" s="34">
        <f t="shared" ref="I53" si="28">I51*I52</f>
        <v>0</v>
      </c>
      <c r="J53" s="36">
        <f>SUM(H53:I53)</f>
        <v>0</v>
      </c>
      <c r="L53" s="34">
        <f>L51*L52</f>
        <v>0</v>
      </c>
      <c r="M53" s="34">
        <f t="shared" ref="M53" si="29">M51*M52</f>
        <v>0</v>
      </c>
      <c r="N53" s="4">
        <f>SUM(L53:M53)</f>
        <v>0</v>
      </c>
      <c r="P53" s="157"/>
      <c r="Q53" s="2"/>
      <c r="S53" s="2" t="s">
        <v>155</v>
      </c>
      <c r="T53" s="200">
        <v>0.01</v>
      </c>
      <c r="U53" s="154" t="s">
        <v>206</v>
      </c>
      <c r="V53" s="39"/>
      <c r="W53" s="37"/>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row>
    <row r="54" spans="1:52" s="8" customFormat="1" x14ac:dyDescent="0.2">
      <c r="A54" s="2" t="s">
        <v>98</v>
      </c>
      <c r="B54" s="2" t="s">
        <v>74</v>
      </c>
      <c r="D54" s="7">
        <f>D53*Q5</f>
        <v>0</v>
      </c>
      <c r="E54" s="7">
        <f>E53*Q5</f>
        <v>0</v>
      </c>
      <c r="F54" s="6">
        <f>SUM(D54:E54)</f>
        <v>0</v>
      </c>
      <c r="H54" s="58">
        <f>H53*Q5</f>
        <v>0</v>
      </c>
      <c r="I54" s="58">
        <f>I53*Q5</f>
        <v>0</v>
      </c>
      <c r="J54" s="50">
        <f>SUM(H54:I54)</f>
        <v>0</v>
      </c>
      <c r="L54" s="58">
        <f>L53*Q5</f>
        <v>0</v>
      </c>
      <c r="M54" s="58">
        <f>M53*Q5</f>
        <v>0</v>
      </c>
      <c r="N54" s="50">
        <f>SUM(L54:M54)</f>
        <v>0</v>
      </c>
      <c r="P54" s="183"/>
      <c r="Q54" s="2"/>
      <c r="S54" s="2" t="s">
        <v>118</v>
      </c>
      <c r="T54" s="200">
        <v>0.1</v>
      </c>
      <c r="U54" s="154" t="s">
        <v>206</v>
      </c>
      <c r="V54" s="39"/>
      <c r="W54" s="37"/>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row>
    <row r="55" spans="1:52" s="8" customFormat="1" x14ac:dyDescent="0.2">
      <c r="A55" s="39"/>
      <c r="B55" s="39"/>
      <c r="C55" s="39"/>
      <c r="D55" s="39"/>
      <c r="E55" s="39"/>
      <c r="F55" s="39"/>
      <c r="G55" s="39"/>
      <c r="H55" s="39"/>
      <c r="I55" s="39"/>
      <c r="J55" s="39"/>
      <c r="K55" s="39"/>
      <c r="L55" s="39"/>
      <c r="M55" s="39"/>
      <c r="N55" s="39"/>
      <c r="O55" s="39"/>
      <c r="P55" s="184"/>
      <c r="Q55" s="39"/>
      <c r="S55" s="1" t="s">
        <v>162</v>
      </c>
      <c r="T55" s="1"/>
      <c r="U55" s="1"/>
      <c r="V55" s="39"/>
      <c r="W55" s="37"/>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row>
    <row r="56" spans="1:52" s="8" customFormat="1" x14ac:dyDescent="0.2">
      <c r="A56" s="39"/>
      <c r="B56" s="39"/>
      <c r="C56" s="39"/>
      <c r="D56" s="39"/>
      <c r="E56" s="39"/>
      <c r="F56" s="39"/>
      <c r="G56" s="39"/>
      <c r="H56" s="39"/>
      <c r="I56" s="39"/>
      <c r="J56" s="39"/>
      <c r="K56" s="39"/>
      <c r="L56" s="39"/>
      <c r="M56" s="39"/>
      <c r="N56" s="39"/>
      <c r="O56" s="39"/>
      <c r="P56" s="184"/>
      <c r="Q56" s="39"/>
      <c r="S56" s="2" t="s">
        <v>164</v>
      </c>
      <c r="T56" s="86">
        <v>1E-3</v>
      </c>
      <c r="U56" s="154" t="s">
        <v>206</v>
      </c>
      <c r="V56" s="39"/>
      <c r="W56" s="37"/>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row>
    <row r="57" spans="1:52" s="8" customFormat="1" x14ac:dyDescent="0.2">
      <c r="B57" s="2"/>
      <c r="D57" s="2"/>
      <c r="E57" s="2"/>
      <c r="F57" s="2"/>
      <c r="H57" s="37"/>
      <c r="I57" s="37"/>
      <c r="J57" s="37"/>
      <c r="L57" s="37"/>
      <c r="M57" s="37"/>
      <c r="N57" s="2"/>
      <c r="P57" s="60"/>
      <c r="Q57" s="2"/>
      <c r="S57" s="2" t="s">
        <v>165</v>
      </c>
      <c r="T57" s="86">
        <v>1E-3</v>
      </c>
      <c r="U57" s="154" t="s">
        <v>206</v>
      </c>
      <c r="V57" s="39"/>
      <c r="W57" s="37"/>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row>
    <row r="58" spans="1:52" s="8" customFormat="1" ht="14.25" x14ac:dyDescent="0.25">
      <c r="B58" s="2"/>
      <c r="D58" s="2"/>
      <c r="E58" s="2"/>
      <c r="F58" s="2"/>
      <c r="H58" s="3"/>
      <c r="I58" s="3"/>
      <c r="J58" s="2"/>
      <c r="L58" s="2"/>
      <c r="M58" s="2"/>
      <c r="N58" s="2"/>
      <c r="P58" s="60"/>
      <c r="Q58" s="2"/>
      <c r="S58" s="96" t="s">
        <v>121</v>
      </c>
      <c r="T58" s="94"/>
      <c r="U58" s="94"/>
      <c r="V58" s="39"/>
      <c r="W58" s="37"/>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row>
    <row r="59" spans="1:52" s="8" customFormat="1" ht="12.75" x14ac:dyDescent="0.2">
      <c r="B59" s="2"/>
      <c r="D59" s="2"/>
      <c r="E59" s="2"/>
      <c r="F59" s="2"/>
      <c r="H59" s="3"/>
      <c r="I59" s="3"/>
      <c r="J59" s="2"/>
      <c r="L59" s="2"/>
      <c r="M59" s="2"/>
      <c r="N59" s="2"/>
      <c r="P59" s="60"/>
      <c r="Q59" s="2"/>
      <c r="S59" s="96" t="s">
        <v>251</v>
      </c>
      <c r="T59" s="94"/>
      <c r="U59" s="94"/>
      <c r="V59" s="39"/>
      <c r="W59" s="65"/>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spans="1:52" s="8" customFormat="1" x14ac:dyDescent="0.2">
      <c r="B60" s="2"/>
      <c r="D60" s="2"/>
      <c r="E60" s="2"/>
      <c r="F60" s="2"/>
      <c r="H60" s="3"/>
      <c r="I60" s="3"/>
      <c r="J60" s="2"/>
      <c r="L60" s="2"/>
      <c r="M60" s="2"/>
      <c r="N60" s="2"/>
      <c r="P60" s="60"/>
      <c r="Q60" s="2"/>
      <c r="S60" s="1" t="s">
        <v>162</v>
      </c>
      <c r="T60" s="90" t="s">
        <v>127</v>
      </c>
      <c r="U60" s="90" t="s">
        <v>11</v>
      </c>
      <c r="V60" s="39"/>
      <c r="W60" s="1" t="s">
        <v>144</v>
      </c>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row>
    <row r="61" spans="1:52" s="8" customFormat="1" x14ac:dyDescent="0.2">
      <c r="B61" s="2"/>
      <c r="D61" s="2"/>
      <c r="E61" s="2"/>
      <c r="F61" s="2"/>
      <c r="H61" s="3"/>
      <c r="I61" s="3"/>
      <c r="J61" s="2"/>
      <c r="L61" s="2"/>
      <c r="M61" s="2"/>
      <c r="N61" s="2"/>
      <c r="P61" s="60"/>
      <c r="Q61" s="2"/>
      <c r="S61" s="2" t="s">
        <v>108</v>
      </c>
      <c r="T61" s="158">
        <v>0</v>
      </c>
      <c r="U61" s="158">
        <v>0.26</v>
      </c>
      <c r="V61" s="39"/>
      <c r="W61" s="154" t="s">
        <v>212</v>
      </c>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row>
    <row r="62" spans="1:52" s="8" customFormat="1" x14ac:dyDescent="0.2">
      <c r="B62" s="2"/>
      <c r="D62" s="2"/>
      <c r="E62" s="2"/>
      <c r="F62" s="2"/>
      <c r="H62" s="3"/>
      <c r="I62" s="3"/>
      <c r="J62" s="2"/>
      <c r="L62" s="2"/>
      <c r="M62" s="2"/>
      <c r="N62" s="2"/>
      <c r="P62" s="60"/>
      <c r="Q62" s="2"/>
      <c r="S62" s="2" t="s">
        <v>109</v>
      </c>
      <c r="T62" s="158">
        <v>0</v>
      </c>
      <c r="U62" s="158">
        <v>0.34</v>
      </c>
      <c r="V62" s="39"/>
      <c r="W62" s="154" t="s">
        <v>212</v>
      </c>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row>
    <row r="63" spans="1:52" s="8" customFormat="1" x14ac:dyDescent="0.2">
      <c r="B63" s="2"/>
      <c r="D63" s="2"/>
      <c r="E63" s="2"/>
      <c r="F63" s="2"/>
      <c r="H63" s="3"/>
      <c r="I63" s="3"/>
      <c r="J63" s="2"/>
      <c r="L63" s="2"/>
      <c r="M63" s="2"/>
      <c r="N63" s="2"/>
      <c r="P63" s="60"/>
      <c r="Q63" s="2"/>
      <c r="S63" s="2" t="s">
        <v>105</v>
      </c>
      <c r="T63" s="159">
        <v>4.0000000000000001E-3</v>
      </c>
      <c r="U63" s="159">
        <v>0.26</v>
      </c>
      <c r="V63" s="39"/>
      <c r="W63" s="154" t="s">
        <v>212</v>
      </c>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row>
    <row r="64" spans="1:52" s="8" customFormat="1" x14ac:dyDescent="0.2">
      <c r="B64" s="2"/>
      <c r="D64" s="2"/>
      <c r="E64" s="2"/>
      <c r="F64" s="2"/>
      <c r="H64" s="3"/>
      <c r="I64" s="3"/>
      <c r="J64" s="2"/>
      <c r="L64" s="2"/>
      <c r="M64" s="2"/>
      <c r="N64" s="2"/>
      <c r="P64" s="60"/>
      <c r="Q64" s="2"/>
      <c r="S64" s="2" t="s">
        <v>4</v>
      </c>
      <c r="T64" s="159">
        <v>4.0000000000000001E-3</v>
      </c>
      <c r="U64" s="159">
        <v>0.54</v>
      </c>
      <c r="V64" s="39"/>
      <c r="W64" s="154" t="s">
        <v>212</v>
      </c>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row>
    <row r="65" spans="2:52" s="8" customFormat="1" x14ac:dyDescent="0.2">
      <c r="B65" s="2"/>
      <c r="D65" s="2"/>
      <c r="E65" s="2"/>
      <c r="F65" s="2"/>
      <c r="H65" s="3"/>
      <c r="I65" s="3"/>
      <c r="J65" s="2"/>
      <c r="L65" s="2"/>
      <c r="M65" s="2"/>
      <c r="N65" s="2"/>
      <c r="P65" s="60"/>
      <c r="Q65" s="2"/>
      <c r="S65" s="2" t="s">
        <v>67</v>
      </c>
      <c r="T65" s="159">
        <v>0</v>
      </c>
      <c r="U65" s="159">
        <v>0</v>
      </c>
      <c r="V65" s="39"/>
      <c r="W65" s="154" t="s">
        <v>212</v>
      </c>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row>
    <row r="66" spans="2:52" s="8" customFormat="1" x14ac:dyDescent="0.2">
      <c r="B66" s="2"/>
      <c r="D66" s="2"/>
      <c r="E66" s="2"/>
      <c r="F66" s="2"/>
      <c r="H66" s="3"/>
      <c r="I66" s="3"/>
      <c r="J66" s="2"/>
      <c r="L66" s="2"/>
      <c r="M66" s="2"/>
      <c r="N66" s="2"/>
      <c r="P66" s="60"/>
      <c r="Q66" s="2"/>
      <c r="S66" s="37" t="s">
        <v>6</v>
      </c>
      <c r="T66" s="159">
        <v>0</v>
      </c>
      <c r="U66" s="159">
        <v>0.08</v>
      </c>
      <c r="V66" s="39"/>
      <c r="W66" s="154" t="s">
        <v>212</v>
      </c>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row>
    <row r="67" spans="2:52" s="8" customFormat="1" x14ac:dyDescent="0.2">
      <c r="B67" s="2"/>
      <c r="D67" s="2"/>
      <c r="E67" s="2"/>
      <c r="F67" s="2"/>
      <c r="H67" s="3"/>
      <c r="I67" s="3"/>
      <c r="J67" s="2"/>
      <c r="L67" s="2"/>
      <c r="M67" s="2"/>
      <c r="N67" s="2"/>
      <c r="P67" s="60"/>
      <c r="Q67" s="2"/>
      <c r="V67" s="39"/>
      <c r="W67" s="37"/>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row>
    <row r="68" spans="2:52" s="8" customFormat="1" x14ac:dyDescent="0.2">
      <c r="B68" s="2"/>
      <c r="D68" s="2"/>
      <c r="E68" s="2"/>
      <c r="F68" s="2"/>
      <c r="H68" s="3"/>
      <c r="I68" s="3"/>
      <c r="J68" s="2"/>
      <c r="L68" s="2"/>
      <c r="M68" s="2"/>
      <c r="N68" s="2"/>
      <c r="P68" s="60"/>
      <c r="Q68" s="2"/>
      <c r="S68" s="37" t="s">
        <v>253</v>
      </c>
      <c r="T68" s="42"/>
      <c r="U68" s="42"/>
      <c r="V68" s="39"/>
      <c r="W68" s="194"/>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row>
    <row r="69" spans="2:52" s="8" customFormat="1" x14ac:dyDescent="0.2">
      <c r="B69" s="2"/>
      <c r="D69" s="2"/>
      <c r="E69" s="2"/>
      <c r="F69" s="2"/>
      <c r="H69" s="3"/>
      <c r="I69" s="3"/>
      <c r="J69" s="2"/>
      <c r="L69" s="2"/>
      <c r="M69" s="2"/>
      <c r="N69" s="2"/>
      <c r="P69" s="60"/>
      <c r="Q69" s="2"/>
      <c r="S69" s="47"/>
      <c r="T69" s="37"/>
      <c r="U69" s="37"/>
      <c r="V69" s="39"/>
      <c r="W69" s="194"/>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row>
    <row r="70" spans="2:52" s="8" customFormat="1" x14ac:dyDescent="0.2">
      <c r="B70" s="2"/>
      <c r="D70" s="2"/>
      <c r="E70" s="2"/>
      <c r="F70" s="2"/>
      <c r="H70" s="3"/>
      <c r="I70" s="3"/>
      <c r="J70" s="2"/>
      <c r="L70" s="2"/>
      <c r="M70" s="2"/>
      <c r="N70" s="2"/>
      <c r="P70" s="60"/>
      <c r="Q70" s="2"/>
      <c r="S70" s="37"/>
      <c r="T70" s="42"/>
      <c r="U70" s="42"/>
      <c r="V70" s="39"/>
      <c r="W70" s="65"/>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row>
    <row r="71" spans="2:52" s="8" customFormat="1" x14ac:dyDescent="0.2">
      <c r="B71" s="2"/>
      <c r="D71" s="2"/>
      <c r="E71" s="2"/>
      <c r="F71" s="2"/>
      <c r="H71" s="3"/>
      <c r="I71" s="3"/>
      <c r="J71" s="2"/>
      <c r="L71" s="2"/>
      <c r="M71" s="2"/>
      <c r="N71" s="2"/>
      <c r="P71" s="60"/>
      <c r="Q71" s="2"/>
      <c r="S71" s="37"/>
      <c r="T71" s="42"/>
      <c r="U71" s="42"/>
      <c r="V71" s="39"/>
      <c r="W71" s="65"/>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row>
    <row r="72" spans="2:52" s="8" customFormat="1" x14ac:dyDescent="0.2">
      <c r="B72" s="2"/>
      <c r="D72" s="2"/>
      <c r="E72" s="2"/>
      <c r="F72" s="2"/>
      <c r="H72" s="3"/>
      <c r="I72" s="3"/>
      <c r="J72" s="2"/>
      <c r="L72" s="2"/>
      <c r="M72" s="2"/>
      <c r="N72" s="2"/>
      <c r="P72" s="60"/>
      <c r="Q72" s="2"/>
      <c r="S72" s="37"/>
      <c r="T72" s="42"/>
      <c r="U72" s="42"/>
      <c r="V72" s="39"/>
      <c r="W72" s="65"/>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row>
    <row r="73" spans="2:52" s="8" customFormat="1" x14ac:dyDescent="0.2">
      <c r="B73" s="2"/>
      <c r="D73" s="2"/>
      <c r="E73" s="2"/>
      <c r="F73" s="2"/>
      <c r="H73" s="3"/>
      <c r="I73" s="3"/>
      <c r="J73" s="2"/>
      <c r="L73" s="2"/>
      <c r="M73" s="2"/>
      <c r="N73" s="2"/>
      <c r="P73" s="60"/>
      <c r="Q73" s="2"/>
      <c r="S73" s="47"/>
      <c r="T73" s="37"/>
      <c r="U73" s="37"/>
      <c r="V73" s="39"/>
      <c r="W73" s="65"/>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row>
    <row r="74" spans="2:52" s="8" customFormat="1" x14ac:dyDescent="0.2">
      <c r="B74" s="2"/>
      <c r="D74" s="2"/>
      <c r="E74" s="2"/>
      <c r="F74" s="2"/>
      <c r="H74" s="3"/>
      <c r="I74" s="3"/>
      <c r="J74" s="2"/>
      <c r="L74" s="2"/>
      <c r="M74" s="2"/>
      <c r="N74" s="2"/>
      <c r="P74" s="60"/>
      <c r="Q74" s="2"/>
      <c r="S74" s="37"/>
      <c r="T74" s="42"/>
      <c r="U74" s="42"/>
      <c r="V74" s="39"/>
      <c r="W74" s="65"/>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row>
    <row r="75" spans="2:52" s="8" customFormat="1" x14ac:dyDescent="0.2">
      <c r="B75" s="2"/>
      <c r="D75" s="2"/>
      <c r="E75" s="2"/>
      <c r="F75" s="2"/>
      <c r="H75" s="3"/>
      <c r="I75" s="3"/>
      <c r="J75" s="2"/>
      <c r="L75" s="2"/>
      <c r="M75" s="2"/>
      <c r="N75" s="2"/>
      <c r="P75" s="60"/>
      <c r="Q75" s="2"/>
      <c r="S75" s="37"/>
      <c r="T75" s="42"/>
      <c r="U75" s="42"/>
      <c r="V75" s="39"/>
      <c r="W75" s="65"/>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row>
    <row r="76" spans="2:52" s="8" customFormat="1" x14ac:dyDescent="0.2">
      <c r="B76" s="2"/>
      <c r="D76" s="2"/>
      <c r="E76" s="2"/>
      <c r="F76" s="2"/>
      <c r="H76" s="3"/>
      <c r="I76" s="3"/>
      <c r="J76" s="2"/>
      <c r="L76" s="2"/>
      <c r="M76" s="2"/>
      <c r="N76" s="2"/>
      <c r="P76" s="60"/>
      <c r="Q76" s="2"/>
      <c r="S76" s="37"/>
      <c r="T76" s="42"/>
      <c r="U76" s="42"/>
      <c r="V76" s="39"/>
      <c r="W76" s="65"/>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row>
    <row r="77" spans="2:52" s="8" customFormat="1" x14ac:dyDescent="0.2">
      <c r="B77" s="2"/>
      <c r="D77" s="2"/>
      <c r="E77" s="2"/>
      <c r="F77" s="2"/>
      <c r="H77" s="3"/>
      <c r="I77" s="3"/>
      <c r="J77" s="2"/>
      <c r="L77" s="2"/>
      <c r="M77" s="2"/>
      <c r="N77" s="2"/>
      <c r="P77" s="60"/>
      <c r="Q77" s="2"/>
      <c r="S77" s="37"/>
      <c r="T77" s="42"/>
      <c r="U77" s="42"/>
      <c r="V77" s="39"/>
      <c r="W77" s="65"/>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row>
    <row r="78" spans="2:52" s="8" customFormat="1" x14ac:dyDescent="0.2">
      <c r="B78" s="2"/>
      <c r="D78" s="2"/>
      <c r="E78" s="2"/>
      <c r="F78" s="2"/>
      <c r="H78" s="3"/>
      <c r="I78" s="3"/>
      <c r="J78" s="2"/>
      <c r="L78" s="2"/>
      <c r="M78" s="2"/>
      <c r="N78" s="2"/>
      <c r="P78" s="60"/>
      <c r="Q78" s="2"/>
      <c r="S78" s="37"/>
      <c r="T78" s="42"/>
      <c r="U78" s="42"/>
      <c r="V78" s="39"/>
      <c r="W78" s="65"/>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row>
    <row r="79" spans="2:52" s="8" customFormat="1" x14ac:dyDescent="0.2">
      <c r="B79" s="2"/>
      <c r="D79" s="2"/>
      <c r="E79" s="2"/>
      <c r="F79" s="2"/>
      <c r="H79" s="3"/>
      <c r="I79" s="3"/>
      <c r="J79" s="2"/>
      <c r="L79" s="2"/>
      <c r="M79" s="2"/>
      <c r="N79" s="2"/>
      <c r="P79" s="60"/>
      <c r="Q79" s="2"/>
      <c r="S79" s="37"/>
      <c r="T79" s="37"/>
      <c r="U79" s="37"/>
      <c r="V79" s="39"/>
      <c r="W79" s="65"/>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row>
    <row r="80" spans="2:52" s="8" customFormat="1" x14ac:dyDescent="0.2">
      <c r="B80" s="2"/>
      <c r="D80" s="2"/>
      <c r="E80" s="2"/>
      <c r="F80" s="2"/>
      <c r="H80" s="3"/>
      <c r="I80" s="3"/>
      <c r="J80" s="2"/>
      <c r="L80" s="2"/>
      <c r="M80" s="2"/>
      <c r="N80" s="2"/>
      <c r="P80" s="60"/>
      <c r="Q80" s="2"/>
      <c r="S80" s="37"/>
      <c r="T80" s="37"/>
      <c r="U80" s="37"/>
      <c r="V80" s="39"/>
      <c r="W80" s="65"/>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row>
    <row r="81" spans="2:52" s="8" customFormat="1" x14ac:dyDescent="0.2">
      <c r="B81" s="2"/>
      <c r="D81" s="2"/>
      <c r="E81" s="2"/>
      <c r="F81" s="2"/>
      <c r="H81" s="3"/>
      <c r="I81" s="3"/>
      <c r="J81" s="2"/>
      <c r="L81" s="2"/>
      <c r="M81" s="2"/>
      <c r="N81" s="2"/>
      <c r="P81" s="60"/>
      <c r="Q81" s="2"/>
      <c r="S81" s="37"/>
      <c r="T81" s="37"/>
      <c r="U81" s="37"/>
      <c r="V81" s="39"/>
      <c r="W81" s="65"/>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row>
    <row r="82" spans="2:52" s="8" customFormat="1" x14ac:dyDescent="0.2">
      <c r="B82" s="2"/>
      <c r="D82" s="2"/>
      <c r="E82" s="2"/>
      <c r="F82" s="2"/>
      <c r="H82" s="3"/>
      <c r="I82" s="3"/>
      <c r="J82" s="2"/>
      <c r="L82" s="2"/>
      <c r="M82" s="2"/>
      <c r="N82" s="2"/>
      <c r="P82" s="60"/>
      <c r="Q82" s="2"/>
      <c r="S82" s="37"/>
      <c r="T82" s="37"/>
      <c r="U82" s="37"/>
      <c r="V82" s="39"/>
      <c r="W82" s="65"/>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row>
    <row r="83" spans="2:52" s="8" customFormat="1" x14ac:dyDescent="0.2">
      <c r="B83" s="2"/>
      <c r="D83" s="2"/>
      <c r="E83" s="2"/>
      <c r="F83" s="2"/>
      <c r="H83" s="3"/>
      <c r="I83" s="3"/>
      <c r="J83" s="2"/>
      <c r="L83" s="2"/>
      <c r="M83" s="2"/>
      <c r="N83" s="2"/>
      <c r="P83" s="60"/>
      <c r="Q83" s="2"/>
      <c r="S83" s="37"/>
      <c r="T83" s="37"/>
      <c r="U83" s="37"/>
      <c r="V83" s="39"/>
      <c r="W83" s="65"/>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row>
    <row r="84" spans="2:52" s="8" customFormat="1" x14ac:dyDescent="0.2">
      <c r="B84" s="2"/>
      <c r="D84" s="2"/>
      <c r="E84" s="2"/>
      <c r="F84" s="2"/>
      <c r="H84" s="3"/>
      <c r="I84" s="3"/>
      <c r="J84" s="2"/>
      <c r="L84" s="2"/>
      <c r="M84" s="2"/>
      <c r="N84" s="2"/>
      <c r="P84" s="60"/>
      <c r="Q84" s="2"/>
      <c r="S84" s="2"/>
      <c r="T84" s="2"/>
      <c r="U84" s="2"/>
      <c r="V84" s="39"/>
      <c r="W84" s="65"/>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row>
    <row r="85" spans="2:52" s="8" customFormat="1" x14ac:dyDescent="0.2">
      <c r="B85" s="2"/>
      <c r="D85" s="2"/>
      <c r="E85" s="2"/>
      <c r="F85" s="2"/>
      <c r="H85" s="3"/>
      <c r="I85" s="3"/>
      <c r="J85" s="2"/>
      <c r="L85" s="2"/>
      <c r="M85" s="2"/>
      <c r="N85" s="2"/>
      <c r="P85" s="60"/>
      <c r="Q85" s="2"/>
      <c r="S85" s="2"/>
      <c r="T85" s="2"/>
      <c r="U85" s="2"/>
      <c r="V85" s="39"/>
      <c r="W85" s="65"/>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row>
    <row r="86" spans="2:52" s="8" customFormat="1" x14ac:dyDescent="0.2">
      <c r="B86" s="2"/>
      <c r="D86" s="2"/>
      <c r="E86" s="2"/>
      <c r="F86" s="2"/>
      <c r="H86" s="3"/>
      <c r="I86" s="3"/>
      <c r="J86" s="2"/>
      <c r="L86" s="2"/>
      <c r="M86" s="2"/>
      <c r="N86" s="2"/>
      <c r="P86" s="60"/>
      <c r="Q86" s="2"/>
      <c r="S86" s="2"/>
      <c r="T86" s="2"/>
      <c r="U86" s="2"/>
      <c r="V86" s="39"/>
      <c r="W86" s="65"/>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row>
    <row r="87" spans="2:52" s="8" customFormat="1" x14ac:dyDescent="0.2">
      <c r="B87" s="2"/>
      <c r="D87" s="2"/>
      <c r="E87" s="2"/>
      <c r="F87" s="2"/>
      <c r="H87" s="3"/>
      <c r="I87" s="3"/>
      <c r="J87" s="2"/>
      <c r="L87" s="2"/>
      <c r="M87" s="2"/>
      <c r="N87" s="2"/>
      <c r="P87" s="2"/>
      <c r="Q87" s="2"/>
      <c r="S87" s="2"/>
      <c r="T87" s="2"/>
      <c r="U87" s="2"/>
      <c r="V87" s="39"/>
      <c r="W87" s="65"/>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row>
    <row r="88" spans="2:52" s="8" customFormat="1" x14ac:dyDescent="0.2">
      <c r="B88" s="2"/>
      <c r="D88" s="2"/>
      <c r="E88" s="2"/>
      <c r="F88" s="2"/>
      <c r="H88" s="3"/>
      <c r="I88" s="3"/>
      <c r="J88" s="2"/>
      <c r="L88" s="2"/>
      <c r="M88" s="2"/>
      <c r="N88" s="2"/>
      <c r="P88" s="2"/>
      <c r="Q88" s="2"/>
      <c r="S88" s="2"/>
      <c r="T88" s="2"/>
      <c r="U88" s="2"/>
      <c r="V88" s="39"/>
      <c r="W88" s="65"/>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row>
    <row r="89" spans="2:52" s="8" customFormat="1" x14ac:dyDescent="0.2">
      <c r="B89" s="2"/>
      <c r="D89" s="2"/>
      <c r="E89" s="2"/>
      <c r="F89" s="2"/>
      <c r="H89" s="3"/>
      <c r="I89" s="3"/>
      <c r="J89" s="2"/>
      <c r="L89" s="2"/>
      <c r="M89" s="2"/>
      <c r="N89" s="2"/>
      <c r="P89" s="2"/>
      <c r="Q89" s="2"/>
      <c r="S89" s="2"/>
      <c r="T89" s="2"/>
      <c r="U89" s="2"/>
      <c r="V89" s="39"/>
      <c r="W89" s="163"/>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row>
    <row r="90" spans="2:52" s="8" customFormat="1" x14ac:dyDescent="0.2">
      <c r="B90" s="2"/>
      <c r="D90" s="2"/>
      <c r="E90" s="2"/>
      <c r="F90" s="2"/>
      <c r="H90" s="3"/>
      <c r="I90" s="3"/>
      <c r="J90" s="2"/>
      <c r="L90" s="2"/>
      <c r="M90" s="2"/>
      <c r="N90" s="2"/>
      <c r="P90" s="2"/>
      <c r="Q90" s="2"/>
      <c r="S90" s="2"/>
      <c r="T90" s="2"/>
      <c r="U90" s="2"/>
      <c r="V90" s="39"/>
      <c r="W90" s="163"/>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row>
    <row r="91" spans="2:52" s="8" customFormat="1" x14ac:dyDescent="0.2">
      <c r="B91" s="2"/>
      <c r="D91" s="2"/>
      <c r="E91" s="2"/>
      <c r="F91" s="2"/>
      <c r="H91" s="3"/>
      <c r="I91" s="3"/>
      <c r="J91" s="2"/>
      <c r="L91" s="2"/>
      <c r="M91" s="2"/>
      <c r="N91" s="2"/>
      <c r="P91" s="2"/>
      <c r="Q91" s="2"/>
      <c r="S91" s="2"/>
      <c r="T91" s="2"/>
      <c r="U91" s="2"/>
      <c r="V91" s="39"/>
      <c r="W91" s="65"/>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row>
    <row r="92" spans="2:52" s="8" customFormat="1" x14ac:dyDescent="0.2">
      <c r="B92" s="2"/>
      <c r="D92" s="2"/>
      <c r="E92" s="2"/>
      <c r="F92" s="2"/>
      <c r="H92" s="3"/>
      <c r="I92" s="3"/>
      <c r="J92" s="2"/>
      <c r="L92" s="2"/>
      <c r="M92" s="2"/>
      <c r="N92" s="2"/>
      <c r="P92" s="2"/>
      <c r="Q92" s="2"/>
      <c r="S92" s="2"/>
      <c r="T92" s="2"/>
      <c r="U92" s="2"/>
      <c r="V92" s="39"/>
      <c r="W92" s="65"/>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row>
    <row r="93" spans="2:52" s="8" customFormat="1" x14ac:dyDescent="0.2">
      <c r="B93" s="2"/>
      <c r="D93" s="2"/>
      <c r="E93" s="2"/>
      <c r="F93" s="2"/>
      <c r="H93" s="3"/>
      <c r="I93" s="3"/>
      <c r="J93" s="2"/>
      <c r="L93" s="2"/>
      <c r="M93" s="2"/>
      <c r="N93" s="2"/>
      <c r="P93" s="2"/>
      <c r="Q93" s="2"/>
      <c r="S93" s="2"/>
      <c r="T93" s="2"/>
      <c r="U93" s="2"/>
      <c r="V93" s="39"/>
      <c r="W93" s="65"/>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row>
    <row r="94" spans="2:52" s="8" customFormat="1" x14ac:dyDescent="0.2">
      <c r="B94" s="2"/>
      <c r="D94" s="2"/>
      <c r="E94" s="2"/>
      <c r="F94" s="2"/>
      <c r="H94" s="3"/>
      <c r="I94" s="3"/>
      <c r="J94" s="2"/>
      <c r="L94" s="2"/>
      <c r="M94" s="2"/>
      <c r="N94" s="2"/>
      <c r="P94" s="2"/>
      <c r="Q94" s="2"/>
      <c r="S94" s="2"/>
      <c r="T94" s="2"/>
      <c r="U94" s="2"/>
      <c r="V94" s="39"/>
      <c r="W94" s="65"/>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row>
    <row r="95" spans="2:52" s="8" customFormat="1" x14ac:dyDescent="0.2">
      <c r="B95" s="2"/>
      <c r="D95" s="2"/>
      <c r="E95" s="2"/>
      <c r="F95" s="2"/>
      <c r="H95" s="3"/>
      <c r="I95" s="3"/>
      <c r="J95" s="2"/>
      <c r="L95" s="2"/>
      <c r="M95" s="2"/>
      <c r="N95" s="2"/>
      <c r="P95" s="2"/>
      <c r="Q95" s="2"/>
      <c r="S95" s="2"/>
      <c r="T95" s="2"/>
      <c r="U95" s="2"/>
      <c r="V95" s="39"/>
      <c r="W95" s="65"/>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row>
    <row r="96" spans="2:52" s="8" customFormat="1" x14ac:dyDescent="0.2">
      <c r="B96" s="2"/>
      <c r="D96" s="2"/>
      <c r="E96" s="2"/>
      <c r="F96" s="2"/>
      <c r="H96" s="3"/>
      <c r="I96" s="3"/>
      <c r="J96" s="2"/>
      <c r="L96" s="2"/>
      <c r="M96" s="2"/>
      <c r="N96" s="2"/>
      <c r="P96" s="2"/>
      <c r="Q96" s="2"/>
      <c r="S96" s="2"/>
      <c r="T96" s="2"/>
      <c r="U96" s="2"/>
      <c r="V96" s="39"/>
      <c r="W96" s="65"/>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row>
    <row r="97" spans="1:52" s="8" customFormat="1" x14ac:dyDescent="0.2">
      <c r="B97" s="2"/>
      <c r="D97" s="2"/>
      <c r="E97" s="2"/>
      <c r="F97" s="2"/>
      <c r="H97" s="3"/>
      <c r="I97" s="3"/>
      <c r="J97" s="2"/>
      <c r="L97" s="2"/>
      <c r="M97" s="2"/>
      <c r="N97" s="2"/>
      <c r="P97" s="2"/>
      <c r="Q97" s="2"/>
      <c r="S97" s="19"/>
      <c r="T97" s="19"/>
      <c r="U97" s="19"/>
      <c r="V97" s="39"/>
      <c r="W97" s="65"/>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row>
    <row r="98" spans="1:52" s="8" customFormat="1" x14ac:dyDescent="0.2">
      <c r="B98" s="2"/>
      <c r="D98" s="2"/>
      <c r="E98" s="2"/>
      <c r="F98" s="2"/>
      <c r="H98" s="3"/>
      <c r="I98" s="3"/>
      <c r="J98" s="2"/>
      <c r="L98" s="2"/>
      <c r="M98" s="2"/>
      <c r="N98" s="2"/>
      <c r="P98" s="2"/>
      <c r="Q98" s="2"/>
      <c r="S98" s="19"/>
      <c r="T98" s="19"/>
      <c r="U98" s="19"/>
      <c r="V98" s="39"/>
      <c r="W98" s="65"/>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row>
    <row r="99" spans="1:52" s="8" customFormat="1" x14ac:dyDescent="0.2">
      <c r="B99" s="2"/>
      <c r="D99" s="2"/>
      <c r="E99" s="2"/>
      <c r="F99" s="2"/>
      <c r="H99" s="3"/>
      <c r="I99" s="3"/>
      <c r="J99" s="2"/>
      <c r="L99" s="2"/>
      <c r="M99" s="2"/>
      <c r="N99" s="2"/>
      <c r="P99" s="2"/>
      <c r="Q99" s="2"/>
      <c r="S99" s="19"/>
      <c r="T99" s="19"/>
      <c r="U99" s="19"/>
      <c r="V99" s="39"/>
      <c r="W99" s="65"/>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row>
    <row r="100" spans="1:52" s="8" customFormat="1" x14ac:dyDescent="0.2">
      <c r="B100" s="2"/>
      <c r="D100" s="2"/>
      <c r="E100" s="2"/>
      <c r="F100" s="2"/>
      <c r="H100" s="3"/>
      <c r="I100" s="3"/>
      <c r="J100" s="2"/>
      <c r="L100" s="2"/>
      <c r="M100" s="2"/>
      <c r="N100" s="2"/>
      <c r="P100" s="2"/>
      <c r="Q100" s="2"/>
      <c r="S100" s="19"/>
      <c r="T100" s="19"/>
      <c r="U100" s="19"/>
      <c r="V100" s="39"/>
      <c r="W100" s="65"/>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row>
    <row r="101" spans="1:52" s="8" customFormat="1" x14ac:dyDescent="0.2">
      <c r="B101" s="2"/>
      <c r="D101" s="2"/>
      <c r="E101" s="2"/>
      <c r="F101" s="2"/>
      <c r="H101" s="3"/>
      <c r="I101" s="3"/>
      <c r="J101" s="2"/>
      <c r="L101" s="2"/>
      <c r="M101" s="2"/>
      <c r="N101" s="2"/>
      <c r="P101" s="2"/>
      <c r="Q101" s="2"/>
      <c r="S101" s="19"/>
      <c r="T101" s="19"/>
      <c r="U101" s="19"/>
      <c r="V101" s="39"/>
      <c r="W101" s="65"/>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row>
    <row r="102" spans="1:52" s="8" customFormat="1" x14ac:dyDescent="0.2">
      <c r="B102" s="2"/>
      <c r="D102" s="2"/>
      <c r="E102" s="2"/>
      <c r="F102" s="2"/>
      <c r="H102" s="3"/>
      <c r="I102" s="3"/>
      <c r="J102" s="2"/>
      <c r="L102" s="2"/>
      <c r="M102" s="2"/>
      <c r="N102" s="2"/>
      <c r="P102" s="2"/>
      <c r="Q102" s="2"/>
      <c r="S102" s="19"/>
      <c r="T102" s="19"/>
      <c r="U102" s="19"/>
      <c r="V102" s="39"/>
      <c r="W102" s="65"/>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row>
    <row r="103" spans="1:52" s="8" customFormat="1" x14ac:dyDescent="0.2">
      <c r="B103" s="2"/>
      <c r="D103" s="2"/>
      <c r="E103" s="2"/>
      <c r="F103" s="2"/>
      <c r="H103" s="3"/>
      <c r="I103" s="3"/>
      <c r="J103" s="2"/>
      <c r="L103" s="2"/>
      <c r="M103" s="2"/>
      <c r="N103" s="2"/>
      <c r="P103" s="2"/>
      <c r="Q103" s="2"/>
      <c r="S103" s="19"/>
      <c r="T103" s="19"/>
      <c r="U103" s="19"/>
      <c r="V103" s="39"/>
      <c r="W103" s="65"/>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row>
    <row r="104" spans="1:52" s="8" customFormat="1" x14ac:dyDescent="0.2">
      <c r="B104" s="2"/>
      <c r="D104" s="2"/>
      <c r="E104" s="2"/>
      <c r="F104" s="2"/>
      <c r="H104" s="3"/>
      <c r="I104" s="3"/>
      <c r="J104" s="2"/>
      <c r="L104" s="2"/>
      <c r="M104" s="2"/>
      <c r="N104" s="2"/>
      <c r="P104" s="2"/>
      <c r="Q104" s="2"/>
      <c r="S104" s="19"/>
      <c r="T104" s="19"/>
      <c r="U104" s="19"/>
      <c r="V104" s="39"/>
      <c r="W104" s="65"/>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row>
    <row r="105" spans="1:52" s="8" customFormat="1" x14ac:dyDescent="0.2">
      <c r="A105" s="2"/>
      <c r="B105" s="2"/>
      <c r="D105" s="4"/>
      <c r="E105" s="4"/>
      <c r="F105" s="2"/>
      <c r="H105" s="4"/>
      <c r="I105" s="4"/>
      <c r="J105" s="2"/>
      <c r="L105" s="4"/>
      <c r="M105" s="4"/>
      <c r="N105" s="2"/>
      <c r="P105" s="2"/>
      <c r="Q105" s="2"/>
      <c r="S105" s="19"/>
      <c r="T105" s="19"/>
      <c r="U105" s="19"/>
      <c r="V105" s="39"/>
      <c r="W105" s="65"/>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row>
    <row r="106" spans="1:52" s="8" customFormat="1" x14ac:dyDescent="0.2">
      <c r="A106" s="2"/>
      <c r="B106" s="2"/>
      <c r="D106" s="2"/>
      <c r="E106" s="2"/>
      <c r="F106" s="2"/>
      <c r="H106" s="3"/>
      <c r="I106" s="3"/>
      <c r="J106" s="2"/>
      <c r="L106" s="2"/>
      <c r="M106" s="2"/>
      <c r="N106" s="2"/>
      <c r="P106" s="2"/>
      <c r="Q106" s="2"/>
      <c r="S106" s="19"/>
      <c r="T106" s="19"/>
      <c r="U106" s="19"/>
      <c r="V106" s="39"/>
      <c r="W106" s="65"/>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row>
    <row r="107" spans="1:52" s="8" customFormat="1" x14ac:dyDescent="0.2">
      <c r="A107" s="2"/>
      <c r="B107" s="2"/>
      <c r="D107" s="4"/>
      <c r="E107" s="4"/>
      <c r="F107" s="2"/>
      <c r="H107" s="4"/>
      <c r="I107" s="4"/>
      <c r="J107" s="2"/>
      <c r="L107" s="4"/>
      <c r="M107" s="2"/>
      <c r="N107" s="2"/>
      <c r="P107" s="2"/>
      <c r="Q107" s="2"/>
      <c r="S107" s="19"/>
      <c r="T107" s="19"/>
      <c r="U107" s="19"/>
      <c r="V107" s="39"/>
      <c r="W107" s="65"/>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row>
    <row r="108" spans="1:52" s="8" customFormat="1" x14ac:dyDescent="0.2">
      <c r="A108" s="2"/>
      <c r="B108" s="2"/>
      <c r="D108" s="4"/>
      <c r="E108" s="4"/>
      <c r="F108" s="2"/>
      <c r="H108" s="4"/>
      <c r="I108" s="4"/>
      <c r="J108" s="2"/>
      <c r="L108" s="4"/>
      <c r="M108" s="2"/>
      <c r="N108" s="2"/>
      <c r="P108" s="2"/>
      <c r="Q108" s="2"/>
      <c r="S108" s="19"/>
      <c r="T108" s="19"/>
      <c r="U108" s="19"/>
      <c r="V108" s="39"/>
      <c r="W108" s="65"/>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row>
    <row r="109" spans="1:52" x14ac:dyDescent="0.2">
      <c r="D109" s="21"/>
      <c r="E109" s="21"/>
      <c r="F109" s="21"/>
      <c r="H109" s="21"/>
      <c r="I109" s="21"/>
      <c r="J109" s="21"/>
      <c r="L109" s="21"/>
    </row>
    <row r="110" spans="1:52" x14ac:dyDescent="0.2">
      <c r="B110" s="1"/>
      <c r="D110" s="6"/>
      <c r="E110" s="6"/>
      <c r="F110" s="6"/>
      <c r="H110" s="6"/>
      <c r="I110" s="6"/>
      <c r="J110" s="6"/>
      <c r="L110" s="6"/>
      <c r="M110" s="1"/>
      <c r="N110" s="6"/>
    </row>
  </sheetData>
  <mergeCells count="3">
    <mergeCell ref="D1:F1"/>
    <mergeCell ref="H1:J1"/>
    <mergeCell ref="L1:N1"/>
  </mergeCells>
  <pageMargins left="0.25" right="0.25" top="0.75" bottom="0.75" header="0.3" footer="0.3"/>
  <pageSetup paperSize="5" scale="89" fitToHeight="0" orientation="landscape" r:id="rId1"/>
  <ignoredErrors>
    <ignoredError sqref="H39:I39 L39:M39"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BD98"/>
  <sheetViews>
    <sheetView zoomScale="130" zoomScaleNormal="130" workbookViewId="0">
      <selection activeCell="P13" sqref="P13"/>
    </sheetView>
  </sheetViews>
  <sheetFormatPr defaultColWidth="9.140625" defaultRowHeight="15" x14ac:dyDescent="0.25"/>
  <cols>
    <col min="1" max="1" width="2.85546875" style="2" bestFit="1" customWidth="1"/>
    <col min="2" max="2" width="48.85546875" style="2" bestFit="1" customWidth="1"/>
    <col min="3" max="3" width="1.85546875" style="39" customWidth="1"/>
    <col min="4" max="4" width="11" style="2" bestFit="1" customWidth="1"/>
    <col min="5" max="5" width="12.42578125" style="2" bestFit="1" customWidth="1"/>
    <col min="6" max="6" width="14.140625" style="2" customWidth="1"/>
    <col min="7" max="7" width="7.140625" style="2" bestFit="1" customWidth="1"/>
    <col min="8" max="8" width="1.85546875" style="39" customWidth="1"/>
    <col min="9" max="9" width="11" style="3" bestFit="1" customWidth="1"/>
    <col min="10" max="10" width="12.42578125" style="3" bestFit="1" customWidth="1"/>
    <col min="11" max="11" width="14.140625" style="3" customWidth="1"/>
    <col min="12" max="12" width="8.28515625" style="2" customWidth="1"/>
    <col min="13" max="13" width="1.85546875" style="39" customWidth="1"/>
    <col min="14" max="14" width="11.140625" style="2" bestFit="1" customWidth="1"/>
    <col min="15" max="15" width="13.42578125" style="2" customWidth="1"/>
    <col min="16" max="16" width="14.28515625" style="2" customWidth="1"/>
    <col min="17" max="17" width="11.140625" style="2" bestFit="1" customWidth="1"/>
    <col min="18" max="18" width="1.85546875" style="39" customWidth="1"/>
    <col min="19" max="19" width="53.7109375" style="2" customWidth="1"/>
    <col min="20" max="20" width="6.5703125" style="2" customWidth="1"/>
    <col min="21" max="21" width="2.7109375" style="39" customWidth="1"/>
    <col min="22" max="22" width="29.85546875" customWidth="1"/>
    <col min="23" max="23" width="17.42578125" style="19" customWidth="1"/>
    <col min="24" max="24" width="24.7109375" style="19" bestFit="1" customWidth="1"/>
    <col min="25" max="25" width="26.5703125" style="19" bestFit="1" customWidth="1"/>
    <col min="26" max="26" width="1.85546875" style="8" customWidth="1"/>
    <col min="27" max="56" width="9.140625" style="19"/>
    <col min="57" max="16384" width="9.140625" style="2"/>
  </cols>
  <sheetData>
    <row r="1" spans="1:56" s="15" customFormat="1" ht="12.75" x14ac:dyDescent="0.2">
      <c r="B1" s="2"/>
      <c r="C1" s="53"/>
      <c r="D1" s="228" t="s">
        <v>16</v>
      </c>
      <c r="E1" s="228"/>
      <c r="F1" s="228"/>
      <c r="G1" s="228"/>
      <c r="H1" s="53"/>
      <c r="I1" s="229" t="s">
        <v>123</v>
      </c>
      <c r="J1" s="229"/>
      <c r="K1" s="229"/>
      <c r="L1" s="229"/>
      <c r="M1" s="53"/>
      <c r="N1" s="228" t="s">
        <v>17</v>
      </c>
      <c r="O1" s="228"/>
      <c r="P1" s="228"/>
      <c r="Q1" s="228"/>
      <c r="R1" s="53"/>
      <c r="S1" s="2"/>
      <c r="T1" s="2"/>
      <c r="U1" s="39"/>
      <c r="V1" s="44"/>
      <c r="W1" s="44"/>
      <c r="X1" s="37"/>
      <c r="Y1" s="44"/>
      <c r="Z1" s="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row>
    <row r="2" spans="1:56" x14ac:dyDescent="0.25">
      <c r="A2" s="39"/>
      <c r="B2" s="39"/>
      <c r="D2" s="39"/>
      <c r="E2" s="39"/>
      <c r="F2" s="39"/>
      <c r="G2" s="39"/>
      <c r="I2" s="39"/>
      <c r="J2" s="39"/>
      <c r="K2" s="39"/>
      <c r="L2" s="39"/>
      <c r="N2" s="39"/>
      <c r="O2" s="39"/>
      <c r="P2" s="39"/>
      <c r="Q2" s="39"/>
      <c r="V2" s="45"/>
      <c r="W2" s="37"/>
      <c r="X2" s="37"/>
      <c r="Y2" s="37"/>
    </row>
    <row r="3" spans="1:56" ht="12.75" x14ac:dyDescent="0.2">
      <c r="B3" s="1" t="s">
        <v>85</v>
      </c>
      <c r="D3" s="1"/>
      <c r="E3" s="1"/>
      <c r="F3" s="1"/>
      <c r="G3" s="1"/>
      <c r="S3" s="1" t="s">
        <v>47</v>
      </c>
      <c r="V3" s="37"/>
      <c r="W3" s="37"/>
      <c r="X3" s="46"/>
      <c r="Y3" s="37"/>
    </row>
    <row r="4" spans="1:56" ht="12.75" x14ac:dyDescent="0.2">
      <c r="B4" s="100" t="s">
        <v>117</v>
      </c>
      <c r="D4" s="1"/>
      <c r="E4" s="1"/>
      <c r="F4" s="1"/>
      <c r="G4" s="4">
        <f>G26</f>
        <v>0</v>
      </c>
      <c r="L4" s="4">
        <f>L26</f>
        <v>0</v>
      </c>
      <c r="Q4" s="4">
        <f>Q26</f>
        <v>0</v>
      </c>
      <c r="T4" s="84"/>
      <c r="V4" s="37"/>
      <c r="W4" s="37"/>
      <c r="X4" s="46"/>
      <c r="Y4" s="37"/>
    </row>
    <row r="5" spans="1:56" ht="11.25" x14ac:dyDescent="0.2">
      <c r="B5" s="81" t="s">
        <v>110</v>
      </c>
      <c r="G5" s="3">
        <f>G40</f>
        <v>0</v>
      </c>
      <c r="I5" s="2"/>
      <c r="J5" s="2"/>
      <c r="L5" s="3">
        <f>L40</f>
        <v>0</v>
      </c>
      <c r="Q5" s="3">
        <f>Q40</f>
        <v>0</v>
      </c>
      <c r="S5" s="2" t="s">
        <v>45</v>
      </c>
      <c r="T5" s="85">
        <v>25</v>
      </c>
      <c r="U5" s="64"/>
      <c r="V5" s="65"/>
      <c r="W5" s="37"/>
      <c r="X5" s="37"/>
      <c r="Y5" s="37"/>
    </row>
    <row r="6" spans="1:56" ht="11.25" x14ac:dyDescent="0.2">
      <c r="B6" s="86" t="s">
        <v>111</v>
      </c>
      <c r="G6" s="3">
        <f>G52</f>
        <v>0</v>
      </c>
      <c r="I6" s="2"/>
      <c r="J6" s="2"/>
      <c r="L6" s="3">
        <f>L52</f>
        <v>0</v>
      </c>
      <c r="Q6" s="3">
        <f>Q52</f>
        <v>0</v>
      </c>
      <c r="S6" s="2" t="s">
        <v>46</v>
      </c>
      <c r="T6" s="85">
        <v>298</v>
      </c>
      <c r="U6" s="64"/>
      <c r="V6" s="65"/>
      <c r="W6" s="37"/>
      <c r="X6" s="37"/>
      <c r="Y6" s="37"/>
    </row>
    <row r="7" spans="1:56" ht="11.25" x14ac:dyDescent="0.2">
      <c r="B7" s="94" t="s">
        <v>112</v>
      </c>
      <c r="G7" s="3">
        <f>G64</f>
        <v>0</v>
      </c>
      <c r="I7" s="2"/>
      <c r="J7" s="2"/>
      <c r="L7" s="3">
        <f>L64</f>
        <v>0</v>
      </c>
      <c r="Q7" s="3">
        <f>Q64</f>
        <v>0</v>
      </c>
      <c r="S7" s="60" t="s">
        <v>124</v>
      </c>
      <c r="U7" s="66"/>
      <c r="V7" s="65"/>
      <c r="W7" s="37"/>
      <c r="X7" s="37"/>
      <c r="Y7" s="37"/>
    </row>
    <row r="8" spans="1:56" ht="12" thickBot="1" x14ac:dyDescent="0.25">
      <c r="G8" s="3"/>
      <c r="I8" s="2"/>
      <c r="J8" s="2"/>
      <c r="L8" s="3"/>
      <c r="Q8" s="3"/>
      <c r="V8" s="37"/>
      <c r="W8" s="37"/>
      <c r="X8" s="37"/>
      <c r="Y8" s="37"/>
    </row>
    <row r="9" spans="1:56" ht="12" thickBot="1" x14ac:dyDescent="0.25">
      <c r="B9" s="1" t="s">
        <v>42</v>
      </c>
      <c r="D9" s="1"/>
      <c r="E9" s="1"/>
      <c r="F9" s="1"/>
      <c r="G9" s="104">
        <f>SUM(G4:G7)</f>
        <v>0</v>
      </c>
      <c r="I9" s="2"/>
      <c r="J9" s="2"/>
      <c r="L9" s="104">
        <f>SUM(L4:L7)</f>
        <v>0</v>
      </c>
      <c r="Q9" s="104">
        <f>SUM(Q4:Q7)</f>
        <v>0</v>
      </c>
      <c r="V9" s="37"/>
      <c r="W9" s="37"/>
      <c r="X9" s="37"/>
      <c r="Y9" s="37"/>
    </row>
    <row r="10" spans="1:56" ht="11.25" x14ac:dyDescent="0.2">
      <c r="A10" s="39"/>
      <c r="B10" s="39"/>
      <c r="D10" s="39"/>
      <c r="E10" s="39"/>
      <c r="F10" s="39"/>
      <c r="G10" s="39"/>
      <c r="I10" s="52"/>
      <c r="J10" s="52"/>
      <c r="K10" s="52"/>
      <c r="L10" s="39"/>
      <c r="N10" s="39"/>
      <c r="O10" s="39"/>
      <c r="P10" s="39"/>
      <c r="Q10" s="39"/>
      <c r="V10" s="37"/>
      <c r="W10" s="37"/>
      <c r="X10" s="37"/>
      <c r="Y10" s="37"/>
    </row>
    <row r="11" spans="1:56" s="8" customFormat="1" ht="11.25" x14ac:dyDescent="0.2">
      <c r="A11" s="37"/>
      <c r="B11" s="2"/>
      <c r="C11" s="39"/>
      <c r="D11" s="2"/>
      <c r="E11" s="2"/>
      <c r="F11" s="2"/>
      <c r="G11" s="2"/>
      <c r="H11" s="39"/>
      <c r="I11" s="2"/>
      <c r="J11" s="2"/>
      <c r="K11" s="2"/>
      <c r="L11" s="2"/>
      <c r="M11" s="39"/>
      <c r="N11" s="2"/>
      <c r="O11" s="2"/>
      <c r="P11" s="2"/>
      <c r="Q11" s="2"/>
      <c r="R11" s="39"/>
      <c r="S11" s="2"/>
      <c r="T11" s="2"/>
      <c r="U11" s="39"/>
      <c r="V11" s="37"/>
      <c r="W11" s="37"/>
      <c r="X11" s="37"/>
      <c r="Y11" s="37"/>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row>
    <row r="12" spans="1:56" ht="12" thickBot="1" x14ac:dyDescent="0.25">
      <c r="D12" s="59" t="s">
        <v>48</v>
      </c>
      <c r="E12" s="59" t="s">
        <v>49</v>
      </c>
      <c r="F12" s="59" t="s">
        <v>175</v>
      </c>
      <c r="G12" s="59" t="s">
        <v>12</v>
      </c>
      <c r="I12" s="59" t="str">
        <f>D12</f>
        <v>Swine &lt; 55 lbs</v>
      </c>
      <c r="J12" s="59" t="str">
        <f t="shared" ref="J12" si="0">E12</f>
        <v>Swine 55-330 lbs</v>
      </c>
      <c r="K12" s="59" t="str">
        <f>F12</f>
        <v>Swine &gt; 330 lbs [breeding]</v>
      </c>
      <c r="L12" s="59" t="s">
        <v>12</v>
      </c>
      <c r="N12" s="59" t="str">
        <f>D12</f>
        <v>Swine &lt; 55 lbs</v>
      </c>
      <c r="O12" s="59" t="str">
        <f t="shared" ref="O12:P12" si="1">E12</f>
        <v>Swine 55-330 lbs</v>
      </c>
      <c r="P12" s="59" t="str">
        <f t="shared" si="1"/>
        <v>Swine &gt; 330 lbs [breeding]</v>
      </c>
      <c r="Q12" s="59" t="s">
        <v>12</v>
      </c>
      <c r="V12" s="37"/>
      <c r="W12" s="37"/>
      <c r="X12" s="37"/>
      <c r="Y12" s="37"/>
    </row>
    <row r="13" spans="1:56" ht="12" thickBot="1" x14ac:dyDescent="0.25">
      <c r="A13" s="2" t="s">
        <v>21</v>
      </c>
      <c r="B13" s="13" t="s">
        <v>15</v>
      </c>
      <c r="D13" s="101">
        <v>0</v>
      </c>
      <c r="E13" s="101">
        <v>0</v>
      </c>
      <c r="F13" s="101">
        <v>0</v>
      </c>
      <c r="G13" s="11">
        <f>D13+F13+E13</f>
        <v>0</v>
      </c>
      <c r="I13" s="101">
        <v>0</v>
      </c>
      <c r="J13" s="101">
        <v>0</v>
      </c>
      <c r="K13" s="101">
        <v>0</v>
      </c>
      <c r="L13" s="11">
        <f>I13+K13+J13</f>
        <v>0</v>
      </c>
      <c r="N13" s="38">
        <f>D13+I13</f>
        <v>0</v>
      </c>
      <c r="O13" s="38">
        <f>E13+J13</f>
        <v>0</v>
      </c>
      <c r="P13" s="38">
        <f>F13+K13</f>
        <v>0</v>
      </c>
      <c r="Q13" s="11">
        <f>N13+O13+P13</f>
        <v>0</v>
      </c>
      <c r="V13" s="37"/>
      <c r="W13" s="37"/>
      <c r="X13" s="37"/>
      <c r="Y13" s="37"/>
    </row>
    <row r="14" spans="1:56" s="11" customFormat="1" ht="11.25" x14ac:dyDescent="0.2">
      <c r="B14" s="14" t="s">
        <v>19</v>
      </c>
      <c r="C14" s="54"/>
      <c r="D14" s="33">
        <v>0.05</v>
      </c>
      <c r="E14" s="33">
        <v>0.3</v>
      </c>
      <c r="F14" s="33">
        <v>0.4</v>
      </c>
      <c r="G14" s="10"/>
      <c r="H14" s="54"/>
      <c r="I14" s="3">
        <f>D14</f>
        <v>0.05</v>
      </c>
      <c r="J14" s="3">
        <f t="shared" ref="J14:K14" si="2">E14</f>
        <v>0.3</v>
      </c>
      <c r="K14" s="3">
        <f t="shared" si="2"/>
        <v>0.4</v>
      </c>
      <c r="L14" s="10"/>
      <c r="M14" s="54"/>
      <c r="N14" s="3">
        <f>D14</f>
        <v>0.05</v>
      </c>
      <c r="O14" s="3">
        <f t="shared" ref="O14:P14" si="3">E14</f>
        <v>0.3</v>
      </c>
      <c r="P14" s="3">
        <f t="shared" si="3"/>
        <v>0.4</v>
      </c>
      <c r="Q14" s="10"/>
      <c r="R14" s="54"/>
      <c r="S14" s="2"/>
      <c r="T14" s="2"/>
      <c r="U14" s="39"/>
      <c r="V14" s="38"/>
      <c r="W14" s="38"/>
      <c r="X14" s="38"/>
      <c r="Y14" s="38"/>
      <c r="Z14" s="8"/>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56" ht="11.25" x14ac:dyDescent="0.2">
      <c r="A15" s="2" t="s">
        <v>24</v>
      </c>
      <c r="B15" s="14" t="s">
        <v>20</v>
      </c>
      <c r="D15" s="2">
        <f t="shared" ref="D15:F15" si="4">D13*D14</f>
        <v>0</v>
      </c>
      <c r="E15" s="2">
        <f t="shared" si="4"/>
        <v>0</v>
      </c>
      <c r="F15" s="2">
        <f t="shared" si="4"/>
        <v>0</v>
      </c>
      <c r="G15" s="11">
        <f>D15+F15+E15</f>
        <v>0</v>
      </c>
      <c r="I15" s="2">
        <f>I13*I14</f>
        <v>0</v>
      </c>
      <c r="J15" s="2">
        <f>J13*J14</f>
        <v>0</v>
      </c>
      <c r="K15" s="2">
        <f>K13*K14</f>
        <v>0</v>
      </c>
      <c r="L15" s="11">
        <f>I15+K15+J15</f>
        <v>0</v>
      </c>
      <c r="N15" s="2">
        <f>N13*N14</f>
        <v>0</v>
      </c>
      <c r="O15" s="2">
        <f t="shared" ref="O15:P15" si="5">O13*O14</f>
        <v>0</v>
      </c>
      <c r="P15" s="2">
        <f t="shared" si="5"/>
        <v>0</v>
      </c>
      <c r="Q15" s="10">
        <f t="shared" ref="Q15" si="6">N15+O15+P15</f>
        <v>0</v>
      </c>
      <c r="V15" s="37"/>
      <c r="W15" s="37"/>
      <c r="X15" s="37"/>
      <c r="Y15" s="37"/>
    </row>
    <row r="16" spans="1:56" x14ac:dyDescent="0.25">
      <c r="Y16" s="37"/>
    </row>
    <row r="17" spans="1:56" ht="12.75" x14ac:dyDescent="0.2">
      <c r="A17" s="39"/>
      <c r="B17" s="39"/>
      <c r="D17" s="39"/>
      <c r="E17" s="39"/>
      <c r="F17" s="39"/>
      <c r="G17" s="39"/>
      <c r="I17" s="39"/>
      <c r="J17" s="39"/>
      <c r="K17" s="39"/>
      <c r="L17" s="39"/>
      <c r="N17" s="39"/>
      <c r="O17" s="39"/>
      <c r="P17" s="39"/>
      <c r="Q17" s="39"/>
      <c r="S17" s="39"/>
      <c r="T17" s="39"/>
      <c r="V17" s="99" t="s">
        <v>128</v>
      </c>
      <c r="W17" s="81"/>
      <c r="X17" s="81"/>
      <c r="Y17" s="81"/>
    </row>
    <row r="18" spans="1:56" s="39" customFormat="1" ht="17.25" x14ac:dyDescent="0.2">
      <c r="S18" s="186" t="s">
        <v>192</v>
      </c>
      <c r="V18" s="99" t="s">
        <v>101</v>
      </c>
      <c r="W18" s="81"/>
      <c r="X18" s="81"/>
      <c r="Y18" s="81"/>
      <c r="Z18" s="8"/>
      <c r="AA18" s="37"/>
      <c r="AB18" s="37"/>
      <c r="AC18" s="37"/>
      <c r="AD18" s="37"/>
      <c r="AE18" s="37"/>
      <c r="AF18" s="37"/>
      <c r="AG18" s="37"/>
      <c r="AH18" s="37"/>
      <c r="AI18" s="37"/>
      <c r="AJ18" s="37"/>
      <c r="AK18" s="37"/>
      <c r="AL18" s="37"/>
      <c r="AM18" s="37"/>
      <c r="AN18" s="37"/>
      <c r="AO18" s="37"/>
      <c r="AP18" s="37"/>
    </row>
    <row r="19" spans="1:56" s="8" customFormat="1" ht="11.25" x14ac:dyDescent="0.2">
      <c r="A19" s="2"/>
      <c r="B19" s="32"/>
      <c r="C19" s="39"/>
      <c r="D19" s="2"/>
      <c r="E19" s="2"/>
      <c r="F19" s="2"/>
      <c r="G19" s="2"/>
      <c r="H19" s="39"/>
      <c r="I19" s="2"/>
      <c r="J19" s="2"/>
      <c r="K19" s="2"/>
      <c r="L19" s="2"/>
      <c r="M19" s="39"/>
      <c r="N19" s="2"/>
      <c r="O19" s="2"/>
      <c r="P19" s="2"/>
      <c r="Q19" s="2"/>
      <c r="R19" s="39"/>
      <c r="S19" s="2"/>
      <c r="T19" s="2"/>
      <c r="U19" s="39"/>
      <c r="V19" s="1" t="s">
        <v>179</v>
      </c>
      <c r="W19" s="37"/>
      <c r="X19" s="1" t="s">
        <v>144</v>
      </c>
      <c r="Y19" s="37"/>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spans="1:56" ht="11.25" x14ac:dyDescent="0.2">
      <c r="B20" s="32"/>
      <c r="D20" s="32"/>
      <c r="E20" s="32"/>
      <c r="F20" s="32"/>
      <c r="G20" s="32"/>
      <c r="I20" s="1"/>
      <c r="J20" s="1"/>
      <c r="K20" s="1"/>
      <c r="L20" s="1"/>
      <c r="N20" s="1"/>
      <c r="O20" s="1"/>
      <c r="P20" s="1"/>
      <c r="Q20" s="1"/>
      <c r="V20" s="37" t="s">
        <v>2</v>
      </c>
      <c r="W20" s="80">
        <v>0.25</v>
      </c>
      <c r="X20" s="154" t="s">
        <v>200</v>
      </c>
      <c r="Y20" s="195"/>
    </row>
    <row r="21" spans="1:56" ht="14.25" x14ac:dyDescent="0.25">
      <c r="B21" s="97" t="s">
        <v>122</v>
      </c>
      <c r="D21" s="63" t="str">
        <f>D12</f>
        <v>Swine &lt; 55 lbs</v>
      </c>
      <c r="E21" s="63" t="str">
        <f>E12</f>
        <v>Swine 55-330 lbs</v>
      </c>
      <c r="F21" s="63" t="str">
        <f>F12</f>
        <v>Swine &gt; 330 lbs [breeding]</v>
      </c>
      <c r="G21" s="63" t="str">
        <f>G12</f>
        <v>Total</v>
      </c>
      <c r="I21" s="59" t="str">
        <f>I12</f>
        <v>Swine &lt; 55 lbs</v>
      </c>
      <c r="J21" s="59" t="str">
        <f>J12</f>
        <v>Swine 55-330 lbs</v>
      </c>
      <c r="K21" s="59" t="str">
        <f>K12</f>
        <v>Swine &gt; 330 lbs [breeding]</v>
      </c>
      <c r="L21" s="59" t="str">
        <f>L12</f>
        <v>Total</v>
      </c>
      <c r="N21" s="59" t="str">
        <f>N12</f>
        <v>Swine &lt; 55 lbs</v>
      </c>
      <c r="O21" s="59" t="str">
        <f>O12</f>
        <v>Swine 55-330 lbs</v>
      </c>
      <c r="P21" s="59" t="str">
        <f>P12</f>
        <v>Swine &gt; 330 lbs [breeding]</v>
      </c>
      <c r="Q21" s="59" t="str">
        <f>Q12</f>
        <v>Total</v>
      </c>
      <c r="V21" s="37" t="s">
        <v>3</v>
      </c>
      <c r="W21" s="80">
        <v>0.25</v>
      </c>
      <c r="X21" s="154" t="s">
        <v>200</v>
      </c>
      <c r="Y21" s="195"/>
    </row>
    <row r="22" spans="1:56" ht="11.25" x14ac:dyDescent="0.2">
      <c r="A22" s="2" t="s">
        <v>21</v>
      </c>
      <c r="B22" s="2" t="s">
        <v>43</v>
      </c>
      <c r="D22" s="38">
        <f>D13</f>
        <v>0</v>
      </c>
      <c r="E22" s="38">
        <f>E13</f>
        <v>0</v>
      </c>
      <c r="F22" s="38">
        <f>F13</f>
        <v>0</v>
      </c>
      <c r="G22" s="23"/>
      <c r="I22" s="38">
        <f>I13</f>
        <v>0</v>
      </c>
      <c r="J22" s="38">
        <f>J13</f>
        <v>0</v>
      </c>
      <c r="K22" s="38">
        <f>K13</f>
        <v>0</v>
      </c>
      <c r="L22" s="23"/>
      <c r="N22" s="38">
        <f>N13</f>
        <v>0</v>
      </c>
      <c r="O22" s="38">
        <f>O13</f>
        <v>0</v>
      </c>
      <c r="P22" s="38">
        <f>P13</f>
        <v>0</v>
      </c>
      <c r="V22" s="37" t="s">
        <v>1</v>
      </c>
      <c r="W22" s="80">
        <v>0.25</v>
      </c>
      <c r="X22" s="154" t="s">
        <v>199</v>
      </c>
      <c r="Y22" s="195"/>
    </row>
    <row r="23" spans="1:56" ht="11.25" x14ac:dyDescent="0.2">
      <c r="A23" s="2" t="s">
        <v>24</v>
      </c>
      <c r="B23" s="2" t="s">
        <v>86</v>
      </c>
      <c r="D23" s="34">
        <v>1.5</v>
      </c>
      <c r="E23" s="34">
        <v>1.5</v>
      </c>
      <c r="F23" s="34">
        <v>1.5</v>
      </c>
      <c r="G23" s="37"/>
      <c r="I23" s="34">
        <f>D23</f>
        <v>1.5</v>
      </c>
      <c r="J23" s="34">
        <f t="shared" ref="J23:K23" si="7">E23</f>
        <v>1.5</v>
      </c>
      <c r="K23" s="34">
        <f t="shared" si="7"/>
        <v>1.5</v>
      </c>
      <c r="L23" s="37"/>
      <c r="N23" s="34">
        <f>D23</f>
        <v>1.5</v>
      </c>
      <c r="O23" s="34">
        <f t="shared" ref="O23:P23" si="8">E23</f>
        <v>1.5</v>
      </c>
      <c r="P23" s="34">
        <f t="shared" si="8"/>
        <v>1.5</v>
      </c>
      <c r="S23" s="147" t="s">
        <v>218</v>
      </c>
      <c r="V23" s="145" t="s">
        <v>4</v>
      </c>
      <c r="W23" s="80">
        <v>0.68</v>
      </c>
      <c r="X23" s="154" t="s">
        <v>200</v>
      </c>
      <c r="Y23" s="195"/>
    </row>
    <row r="24" spans="1:56" ht="11.25" x14ac:dyDescent="0.2">
      <c r="A24" s="2" t="s">
        <v>23</v>
      </c>
      <c r="B24" s="2" t="s">
        <v>0</v>
      </c>
      <c r="D24" s="5">
        <f>2.2046/2000</f>
        <v>1.1023000000000001E-3</v>
      </c>
      <c r="E24" s="5">
        <f>2.2046/2000</f>
        <v>1.1023000000000001E-3</v>
      </c>
      <c r="F24" s="5">
        <f>2.2046/2000</f>
        <v>1.1023000000000001E-3</v>
      </c>
      <c r="I24" s="5">
        <f>2.2046/2000</f>
        <v>1.1023000000000001E-3</v>
      </c>
      <c r="J24" s="5">
        <f>2.2046/2000</f>
        <v>1.1023000000000001E-3</v>
      </c>
      <c r="K24" s="5">
        <f>2.2046/2000</f>
        <v>1.1023000000000001E-3</v>
      </c>
      <c r="N24" s="5">
        <f>2.2046/2000</f>
        <v>1.1023000000000001E-3</v>
      </c>
      <c r="O24" s="5">
        <f>2.2046/2000</f>
        <v>1.1023000000000001E-3</v>
      </c>
      <c r="P24" s="5">
        <f>2.2046/2000</f>
        <v>1.1023000000000001E-3</v>
      </c>
      <c r="S24" s="183"/>
      <c r="V24" s="1" t="s">
        <v>161</v>
      </c>
      <c r="W24" s="48"/>
      <c r="X24" s="191"/>
      <c r="Y24" s="195"/>
    </row>
    <row r="25" spans="1:56" ht="11.25" x14ac:dyDescent="0.2">
      <c r="B25" s="2" t="s">
        <v>84</v>
      </c>
      <c r="D25" s="3">
        <f>D22*D23*D24</f>
        <v>0</v>
      </c>
      <c r="E25" s="3">
        <f>E22*E23*E24</f>
        <v>0</v>
      </c>
      <c r="F25" s="3">
        <f>F22*F23*F24</f>
        <v>0</v>
      </c>
      <c r="G25" s="4">
        <f>SUM(D25:F25)</f>
        <v>0</v>
      </c>
      <c r="I25" s="3">
        <f>I22*I23*I24</f>
        <v>0</v>
      </c>
      <c r="J25" s="3">
        <f>J22*J23*J24</f>
        <v>0</v>
      </c>
      <c r="K25" s="3">
        <f>K22*K23*K24</f>
        <v>0</v>
      </c>
      <c r="L25" s="4">
        <f>SUM(I25:K25)</f>
        <v>0</v>
      </c>
      <c r="N25" s="3">
        <f>N22*N23*N24</f>
        <v>0</v>
      </c>
      <c r="O25" s="3">
        <f>O22*O23*O24</f>
        <v>0</v>
      </c>
      <c r="P25" s="3">
        <f>P22*P23*P24</f>
        <v>0</v>
      </c>
      <c r="Q25" s="6">
        <f>N25+O25+P25</f>
        <v>0</v>
      </c>
      <c r="S25" s="183"/>
      <c r="V25" s="2" t="s">
        <v>7</v>
      </c>
      <c r="W25" s="197">
        <v>0.2</v>
      </c>
      <c r="X25" s="154" t="s">
        <v>198</v>
      </c>
      <c r="Y25" s="195"/>
    </row>
    <row r="26" spans="1:56" ht="11.25" x14ac:dyDescent="0.2">
      <c r="B26" s="1" t="s">
        <v>85</v>
      </c>
      <c r="D26" s="7">
        <f>D25*T5</f>
        <v>0</v>
      </c>
      <c r="E26" s="7">
        <f>E25*T5</f>
        <v>0</v>
      </c>
      <c r="F26" s="7">
        <f>F25*T5</f>
        <v>0</v>
      </c>
      <c r="G26" s="6">
        <f>SUM(D26:F26)</f>
        <v>0</v>
      </c>
      <c r="I26" s="7">
        <f>I25*T5</f>
        <v>0</v>
      </c>
      <c r="J26" s="7">
        <f>J25*T5</f>
        <v>0</v>
      </c>
      <c r="K26" s="7">
        <f>K25*T5</f>
        <v>0</v>
      </c>
      <c r="L26" s="6">
        <f>SUM(I26:K26)</f>
        <v>0</v>
      </c>
      <c r="N26" s="7">
        <f>N25*T5</f>
        <v>0</v>
      </c>
      <c r="O26" s="7">
        <f>O25*T5</f>
        <v>0</v>
      </c>
      <c r="P26" s="7">
        <f>P25*T5</f>
        <v>0</v>
      </c>
      <c r="Q26" s="50">
        <f>N26+O26+P26</f>
        <v>0</v>
      </c>
      <c r="S26" s="183"/>
      <c r="V26" s="1" t="s">
        <v>163</v>
      </c>
      <c r="W26" s="199"/>
      <c r="X26" s="2"/>
      <c r="Y26" s="195"/>
    </row>
    <row r="27" spans="1:56" ht="11.25" x14ac:dyDescent="0.2">
      <c r="A27" s="39"/>
      <c r="B27" s="39"/>
      <c r="D27" s="39"/>
      <c r="E27" s="39"/>
      <c r="F27" s="39"/>
      <c r="G27" s="39"/>
      <c r="I27" s="39"/>
      <c r="J27" s="39"/>
      <c r="K27" s="39"/>
      <c r="L27" s="39"/>
      <c r="N27" s="39"/>
      <c r="O27" s="39"/>
      <c r="P27" s="39"/>
      <c r="Q27" s="39"/>
      <c r="S27" s="157"/>
      <c r="V27" s="2" t="s">
        <v>5</v>
      </c>
      <c r="W27" s="198">
        <v>0</v>
      </c>
      <c r="X27" s="154" t="s">
        <v>198</v>
      </c>
      <c r="Y27" s="195"/>
    </row>
    <row r="28" spans="1:56" ht="11.25" x14ac:dyDescent="0.2">
      <c r="A28" s="67"/>
      <c r="B28" s="68"/>
      <c r="D28" s="72"/>
      <c r="E28" s="72"/>
      <c r="F28" s="72"/>
      <c r="G28" s="70"/>
      <c r="I28" s="69"/>
      <c r="J28" s="69"/>
      <c r="K28" s="69"/>
      <c r="L28" s="70"/>
      <c r="N28" s="69"/>
      <c r="O28" s="69"/>
      <c r="P28" s="69"/>
      <c r="Q28" s="70"/>
      <c r="S28" s="157"/>
      <c r="V28" s="2" t="s">
        <v>7</v>
      </c>
      <c r="W28" s="197">
        <v>0.2</v>
      </c>
      <c r="X28" s="154" t="s">
        <v>198</v>
      </c>
      <c r="Y28" s="195"/>
    </row>
    <row r="29" spans="1:56" ht="12.75" x14ac:dyDescent="0.2">
      <c r="B29" s="99" t="s">
        <v>83</v>
      </c>
      <c r="D29" s="1"/>
      <c r="E29" s="1"/>
      <c r="F29" s="1"/>
      <c r="G29" s="1"/>
      <c r="L29" s="4"/>
      <c r="N29" s="4"/>
      <c r="O29" s="4"/>
      <c r="P29" s="4"/>
      <c r="Q29" s="6"/>
      <c r="S29" s="157"/>
      <c r="V29" s="2" t="s">
        <v>210</v>
      </c>
      <c r="W29" s="198">
        <v>0.01</v>
      </c>
      <c r="X29" s="154" t="s">
        <v>198</v>
      </c>
      <c r="Y29" s="195"/>
    </row>
    <row r="30" spans="1:56" ht="11.25" x14ac:dyDescent="0.2">
      <c r="A30" s="2" t="s">
        <v>25</v>
      </c>
      <c r="B30" s="2" t="s">
        <v>69</v>
      </c>
      <c r="D30" s="35">
        <f>D13</f>
        <v>0</v>
      </c>
      <c r="E30" s="35">
        <f>E13</f>
        <v>0</v>
      </c>
      <c r="F30" s="35">
        <f>F13</f>
        <v>0</v>
      </c>
      <c r="G30" s="1"/>
      <c r="I30" s="35">
        <f>I13</f>
        <v>0</v>
      </c>
      <c r="J30" s="35">
        <f>J13</f>
        <v>0</v>
      </c>
      <c r="K30" s="35">
        <f>K13</f>
        <v>0</v>
      </c>
      <c r="L30" s="36"/>
      <c r="N30" s="35">
        <f>N13</f>
        <v>0</v>
      </c>
      <c r="O30" s="35">
        <f>O13</f>
        <v>0</v>
      </c>
      <c r="P30" s="35">
        <f>P13</f>
        <v>0</v>
      </c>
      <c r="Q30" s="50"/>
      <c r="S30" s="157"/>
      <c r="V30" s="2" t="s">
        <v>6</v>
      </c>
      <c r="W30" s="198">
        <v>0.02</v>
      </c>
      <c r="X30" s="154" t="s">
        <v>198</v>
      </c>
      <c r="Y30" s="195"/>
    </row>
    <row r="31" spans="1:56" ht="42" x14ac:dyDescent="0.2">
      <c r="A31" s="2" t="s">
        <v>30</v>
      </c>
      <c r="B31" s="2" t="s">
        <v>113</v>
      </c>
      <c r="D31" s="106">
        <v>16</v>
      </c>
      <c r="E31" s="111">
        <f>((41*2387)+(68*1683)+(91*1293))/(2387+1683+1293)</f>
        <v>61.527876188700354</v>
      </c>
      <c r="F31" s="106">
        <v>198</v>
      </c>
      <c r="I31" s="111">
        <f>D31</f>
        <v>16</v>
      </c>
      <c r="J31" s="111">
        <f>E31</f>
        <v>61.527876188700354</v>
      </c>
      <c r="K31" s="111">
        <f>F31</f>
        <v>198</v>
      </c>
      <c r="L31" s="36"/>
      <c r="N31" s="112">
        <f>D31</f>
        <v>16</v>
      </c>
      <c r="O31" s="112">
        <f t="shared" ref="O31:P34" si="9">E31</f>
        <v>61.527876188700354</v>
      </c>
      <c r="P31" s="112">
        <f t="shared" si="9"/>
        <v>198</v>
      </c>
      <c r="Q31" s="50"/>
      <c r="S31" s="209" t="s">
        <v>219</v>
      </c>
      <c r="V31" s="2" t="s">
        <v>66</v>
      </c>
      <c r="W31" s="198">
        <v>1E-3</v>
      </c>
      <c r="X31" s="154" t="s">
        <v>198</v>
      </c>
      <c r="Y31" s="195"/>
    </row>
    <row r="32" spans="1:56" ht="11.25" x14ac:dyDescent="0.2">
      <c r="A32" s="2" t="s">
        <v>22</v>
      </c>
      <c r="B32" s="2" t="s">
        <v>70</v>
      </c>
      <c r="D32" s="37">
        <v>3.2</v>
      </c>
      <c r="E32" s="37">
        <v>2</v>
      </c>
      <c r="F32" s="37">
        <v>1</v>
      </c>
      <c r="I32" s="37">
        <f t="shared" ref="I32:K34" si="10">D32</f>
        <v>3.2</v>
      </c>
      <c r="J32" s="37">
        <f t="shared" si="10"/>
        <v>2</v>
      </c>
      <c r="K32" s="37">
        <f t="shared" si="10"/>
        <v>1</v>
      </c>
      <c r="L32" s="36"/>
      <c r="N32" s="37">
        <f>D32</f>
        <v>3.2</v>
      </c>
      <c r="O32" s="37">
        <f t="shared" si="9"/>
        <v>2</v>
      </c>
      <c r="P32" s="37">
        <f t="shared" si="9"/>
        <v>1</v>
      </c>
      <c r="Q32" s="50"/>
      <c r="S32" s="147" t="s">
        <v>216</v>
      </c>
      <c r="V32" s="2" t="s">
        <v>67</v>
      </c>
      <c r="W32" s="201">
        <v>4.7000000000000002E-3</v>
      </c>
      <c r="X32" s="154" t="s">
        <v>198</v>
      </c>
      <c r="Y32" s="195"/>
    </row>
    <row r="33" spans="1:25" ht="11.25" x14ac:dyDescent="0.2">
      <c r="A33" s="2" t="s">
        <v>33</v>
      </c>
      <c r="B33" s="2" t="s">
        <v>64</v>
      </c>
      <c r="D33" s="37">
        <v>0.48</v>
      </c>
      <c r="E33" s="37">
        <v>0.48</v>
      </c>
      <c r="F33" s="37">
        <v>0.48</v>
      </c>
      <c r="I33" s="37">
        <f t="shared" si="10"/>
        <v>0.48</v>
      </c>
      <c r="J33" s="37">
        <f t="shared" si="10"/>
        <v>0.48</v>
      </c>
      <c r="K33" s="37">
        <f t="shared" si="10"/>
        <v>0.48</v>
      </c>
      <c r="L33" s="36"/>
      <c r="N33" s="37">
        <f>D33</f>
        <v>0.48</v>
      </c>
      <c r="O33" s="37">
        <f t="shared" si="9"/>
        <v>0.48</v>
      </c>
      <c r="P33" s="37">
        <f t="shared" si="9"/>
        <v>0.48</v>
      </c>
      <c r="Q33" s="50"/>
      <c r="S33" s="147" t="s">
        <v>196</v>
      </c>
      <c r="V33" s="2" t="s">
        <v>201</v>
      </c>
      <c r="W33" s="198">
        <v>5.0000000000000001E-3</v>
      </c>
      <c r="X33" s="154" t="s">
        <v>198</v>
      </c>
      <c r="Y33" s="195"/>
    </row>
    <row r="34" spans="1:25" ht="11.25" x14ac:dyDescent="0.2">
      <c r="A34" s="2" t="s">
        <v>28</v>
      </c>
      <c r="B34" s="2" t="s">
        <v>65</v>
      </c>
      <c r="D34" s="37">
        <v>0.66200000000000003</v>
      </c>
      <c r="E34" s="37">
        <v>0.66200000000000003</v>
      </c>
      <c r="F34" s="37">
        <v>0.66200000000000003</v>
      </c>
      <c r="I34" s="37">
        <f t="shared" si="10"/>
        <v>0.66200000000000003</v>
      </c>
      <c r="J34" s="37">
        <f t="shared" si="10"/>
        <v>0.66200000000000003</v>
      </c>
      <c r="K34" s="37">
        <f t="shared" si="10"/>
        <v>0.66200000000000003</v>
      </c>
      <c r="L34" s="36"/>
      <c r="N34" s="37">
        <f>D34</f>
        <v>0.66200000000000003</v>
      </c>
      <c r="O34" s="37">
        <f t="shared" si="9"/>
        <v>0.66200000000000003</v>
      </c>
      <c r="P34" s="37">
        <f t="shared" si="9"/>
        <v>0.66200000000000003</v>
      </c>
      <c r="Q34" s="50"/>
      <c r="S34" s="157"/>
      <c r="V34" s="2" t="s">
        <v>202</v>
      </c>
      <c r="W34" s="198">
        <v>0.01</v>
      </c>
      <c r="X34" s="154" t="s">
        <v>198</v>
      </c>
      <c r="Y34" s="195"/>
    </row>
    <row r="35" spans="1:25" ht="12" thickBot="1" x14ac:dyDescent="0.25">
      <c r="A35" s="2" t="s">
        <v>34</v>
      </c>
      <c r="B35" s="92" t="s">
        <v>130</v>
      </c>
      <c r="D35" s="38">
        <f>D30*D31*D32*D33*D34</f>
        <v>0</v>
      </c>
      <c r="E35" s="38">
        <f>E30*E31*E32*E33*E34</f>
        <v>0</v>
      </c>
      <c r="F35" s="38">
        <f t="shared" ref="F35" si="11">F30*F31*F32*F33*F34</f>
        <v>0</v>
      </c>
      <c r="G35" s="1"/>
      <c r="I35" s="38">
        <f>I30*I31*I32*I33*I34</f>
        <v>0</v>
      </c>
      <c r="J35" s="38">
        <f t="shared" ref="J35:K35" si="12">J30*J31*J32*J33*J34</f>
        <v>0</v>
      </c>
      <c r="K35" s="38">
        <f t="shared" si="12"/>
        <v>0</v>
      </c>
      <c r="L35" s="36"/>
      <c r="N35" s="38">
        <f>N30*N31*N32*N33*N34</f>
        <v>0</v>
      </c>
      <c r="O35" s="38">
        <f t="shared" ref="O35:P35" si="13">O30*O31*O32*O33*O34</f>
        <v>0</v>
      </c>
      <c r="P35" s="38">
        <f t="shared" si="13"/>
        <v>0</v>
      </c>
      <c r="Q35" s="50"/>
      <c r="S35" s="157"/>
      <c r="V35" s="2" t="s">
        <v>203</v>
      </c>
      <c r="W35" s="198">
        <v>0.01</v>
      </c>
      <c r="X35" s="154" t="s">
        <v>198</v>
      </c>
      <c r="Y35" s="195"/>
    </row>
    <row r="36" spans="1:25" ht="12" thickBot="1" x14ac:dyDescent="0.25">
      <c r="A36" s="2" t="s">
        <v>35</v>
      </c>
      <c r="B36" s="92" t="s">
        <v>125</v>
      </c>
      <c r="D36" s="82">
        <f>W20</f>
        <v>0.25</v>
      </c>
      <c r="E36" s="82">
        <f>W20</f>
        <v>0.25</v>
      </c>
      <c r="F36" s="82">
        <f>W20</f>
        <v>0.25</v>
      </c>
      <c r="G36" s="1"/>
      <c r="I36" s="110">
        <f>D36</f>
        <v>0.25</v>
      </c>
      <c r="J36" s="110">
        <f>E36</f>
        <v>0.25</v>
      </c>
      <c r="K36" s="110">
        <f>F36</f>
        <v>0.25</v>
      </c>
      <c r="L36" s="36"/>
      <c r="N36" s="110">
        <f>D36</f>
        <v>0.25</v>
      </c>
      <c r="O36" s="110">
        <f t="shared" ref="O36:P36" si="14">E36</f>
        <v>0.25</v>
      </c>
      <c r="P36" s="110">
        <f t="shared" si="14"/>
        <v>0.25</v>
      </c>
      <c r="Q36" s="50"/>
      <c r="S36" s="147" t="s">
        <v>197</v>
      </c>
      <c r="V36" s="2" t="s">
        <v>204</v>
      </c>
      <c r="W36" s="198">
        <v>5.0000000000000001E-3</v>
      </c>
      <c r="X36" s="154" t="s">
        <v>198</v>
      </c>
      <c r="Y36" s="195"/>
    </row>
    <row r="37" spans="1:25" ht="12.75" x14ac:dyDescent="0.2">
      <c r="A37" s="2" t="s">
        <v>36</v>
      </c>
      <c r="B37" s="92" t="s">
        <v>131</v>
      </c>
      <c r="D37" s="34">
        <f>D35/1000*D36</f>
        <v>0</v>
      </c>
      <c r="E37" s="34">
        <f t="shared" ref="E37:F37" si="15">E35/1000*E36</f>
        <v>0</v>
      </c>
      <c r="F37" s="34">
        <f t="shared" si="15"/>
        <v>0</v>
      </c>
      <c r="G37" s="1"/>
      <c r="I37" s="34">
        <f>I35/1000*I36</f>
        <v>0</v>
      </c>
      <c r="J37" s="34">
        <f t="shared" ref="J37:K37" si="16">J35/1000*J36</f>
        <v>0</v>
      </c>
      <c r="K37" s="34">
        <f t="shared" si="16"/>
        <v>0</v>
      </c>
      <c r="L37" s="36"/>
      <c r="N37" s="34">
        <f>N35/1000*N36</f>
        <v>0</v>
      </c>
      <c r="O37" s="34">
        <f t="shared" ref="O37:P37" si="17">O35/1000*O36</f>
        <v>0</v>
      </c>
      <c r="P37" s="34">
        <f t="shared" si="17"/>
        <v>0</v>
      </c>
      <c r="Q37" s="50"/>
      <c r="S37" s="157"/>
      <c r="V37" s="98" t="s">
        <v>129</v>
      </c>
      <c r="W37" s="86"/>
      <c r="X37" s="86"/>
      <c r="Y37" s="86"/>
    </row>
    <row r="38" spans="1:25" ht="12.75" x14ac:dyDescent="0.2">
      <c r="A38" s="2" t="s">
        <v>32</v>
      </c>
      <c r="B38" s="2" t="s">
        <v>68</v>
      </c>
      <c r="D38" s="49">
        <f>1000*2.2046/2000</f>
        <v>1.1023000000000001</v>
      </c>
      <c r="E38" s="49">
        <f t="shared" ref="E38:F38" si="18">1000*2.2046/2000</f>
        <v>1.1023000000000001</v>
      </c>
      <c r="F38" s="49">
        <f t="shared" si="18"/>
        <v>1.1023000000000001</v>
      </c>
      <c r="G38" s="1"/>
      <c r="I38" s="37">
        <f>D38</f>
        <v>1.1023000000000001</v>
      </c>
      <c r="J38" s="37">
        <f>E38</f>
        <v>1.1023000000000001</v>
      </c>
      <c r="K38" s="37">
        <f>F38</f>
        <v>1.1023000000000001</v>
      </c>
      <c r="L38" s="36"/>
      <c r="N38" s="40">
        <f>D38</f>
        <v>1.1023000000000001</v>
      </c>
      <c r="O38" s="40">
        <f t="shared" ref="O38:P38" si="19">E38</f>
        <v>1.1023000000000001</v>
      </c>
      <c r="P38" s="40">
        <f t="shared" si="19"/>
        <v>1.1023000000000001</v>
      </c>
      <c r="Q38" s="50"/>
      <c r="S38" s="157"/>
      <c r="V38" s="98" t="s">
        <v>102</v>
      </c>
      <c r="W38" s="86"/>
      <c r="X38" s="86"/>
      <c r="Y38" s="86"/>
    </row>
    <row r="39" spans="1:25" ht="11.25" x14ac:dyDescent="0.2">
      <c r="A39" s="2" t="s">
        <v>37</v>
      </c>
      <c r="B39" s="2" t="s">
        <v>73</v>
      </c>
      <c r="D39" s="34">
        <f>D37*D38</f>
        <v>0</v>
      </c>
      <c r="E39" s="34">
        <f t="shared" ref="E39:F39" si="20">E37*E38</f>
        <v>0</v>
      </c>
      <c r="F39" s="34">
        <f t="shared" si="20"/>
        <v>0</v>
      </c>
      <c r="G39" s="4">
        <f>SUM(D39:F39)</f>
        <v>0</v>
      </c>
      <c r="I39" s="34">
        <f>I37*I38</f>
        <v>0</v>
      </c>
      <c r="J39" s="34">
        <f t="shared" ref="J39:K39" si="21">J37*J38</f>
        <v>0</v>
      </c>
      <c r="K39" s="34">
        <f t="shared" si="21"/>
        <v>0</v>
      </c>
      <c r="L39" s="36">
        <f>SUM(I39:K39)</f>
        <v>0</v>
      </c>
      <c r="N39" s="34">
        <f>N37*N38</f>
        <v>0</v>
      </c>
      <c r="O39" s="34">
        <f t="shared" ref="O39:P39" si="22">O37*O38</f>
        <v>0</v>
      </c>
      <c r="P39" s="34">
        <f t="shared" si="22"/>
        <v>0</v>
      </c>
      <c r="Q39" s="50">
        <f t="shared" ref="Q39:Q40" si="23">N39+O39+P39</f>
        <v>0</v>
      </c>
      <c r="S39" s="157"/>
      <c r="V39" s="2" t="s">
        <v>3</v>
      </c>
      <c r="W39" s="200">
        <v>5.0000000000000001E-3</v>
      </c>
      <c r="X39" s="154" t="s">
        <v>206</v>
      </c>
    </row>
    <row r="40" spans="1:25" ht="11.25" x14ac:dyDescent="0.2">
      <c r="A40" s="2" t="s">
        <v>29</v>
      </c>
      <c r="B40" s="2" t="s">
        <v>74</v>
      </c>
      <c r="D40" s="50">
        <f>D39*T5</f>
        <v>0</v>
      </c>
      <c r="E40" s="50">
        <f>E39*T5</f>
        <v>0</v>
      </c>
      <c r="F40" s="50">
        <f>F39*T5</f>
        <v>0</v>
      </c>
      <c r="G40" s="6">
        <f>SUM(D40:F40)</f>
        <v>0</v>
      </c>
      <c r="I40" s="50">
        <f>I39*T5</f>
        <v>0</v>
      </c>
      <c r="J40" s="50">
        <f>J39*T5</f>
        <v>0</v>
      </c>
      <c r="K40" s="50">
        <f>K39*T5</f>
        <v>0</v>
      </c>
      <c r="L40" s="50">
        <f>SUM(I40:K40)</f>
        <v>0</v>
      </c>
      <c r="N40" s="50">
        <f>N39*T5</f>
        <v>0</v>
      </c>
      <c r="O40" s="50">
        <f>O39*T5</f>
        <v>0</v>
      </c>
      <c r="P40" s="50">
        <f>P39*T5</f>
        <v>0</v>
      </c>
      <c r="Q40" s="50">
        <f t="shared" si="23"/>
        <v>0</v>
      </c>
      <c r="S40" s="157"/>
      <c r="V40" s="2" t="s">
        <v>4</v>
      </c>
      <c r="W40" s="200">
        <v>0</v>
      </c>
      <c r="X40" s="154" t="s">
        <v>206</v>
      </c>
      <c r="Y40" s="37"/>
    </row>
    <row r="41" spans="1:25" ht="11.25" x14ac:dyDescent="0.2">
      <c r="A41" s="67"/>
      <c r="B41" s="68"/>
      <c r="D41" s="68"/>
      <c r="E41" s="68"/>
      <c r="F41" s="68"/>
      <c r="G41" s="68"/>
      <c r="I41" s="71"/>
      <c r="J41" s="71"/>
      <c r="K41" s="71"/>
      <c r="L41" s="73"/>
      <c r="N41" s="73"/>
      <c r="O41" s="73"/>
      <c r="P41" s="73"/>
      <c r="Q41" s="70"/>
      <c r="S41" s="157"/>
      <c r="V41" s="2" t="s">
        <v>10</v>
      </c>
      <c r="W41" s="200">
        <v>0.01</v>
      </c>
      <c r="X41" s="154" t="s">
        <v>206</v>
      </c>
      <c r="Y41" s="37"/>
    </row>
    <row r="42" spans="1:25" ht="11.25" x14ac:dyDescent="0.2">
      <c r="A42" s="67"/>
      <c r="B42" s="67"/>
      <c r="D42" s="67"/>
      <c r="E42" s="67" t="s">
        <v>54</v>
      </c>
      <c r="F42" s="67"/>
      <c r="G42" s="67"/>
      <c r="I42" s="71"/>
      <c r="J42" s="71"/>
      <c r="K42" s="71"/>
      <c r="L42" s="73"/>
      <c r="N42" s="73"/>
      <c r="O42" s="73"/>
      <c r="P42" s="73"/>
      <c r="Q42" s="70"/>
      <c r="S42" s="157"/>
      <c r="V42" s="2" t="s">
        <v>9</v>
      </c>
      <c r="W42" s="200">
        <v>5.0000000000000001E-3</v>
      </c>
      <c r="X42" s="154" t="s">
        <v>206</v>
      </c>
      <c r="Y42" s="37"/>
    </row>
    <row r="43" spans="1:25" ht="12.75" x14ac:dyDescent="0.2">
      <c r="B43" s="98" t="s">
        <v>82</v>
      </c>
      <c r="D43" s="1"/>
      <c r="E43" s="1"/>
      <c r="F43" s="1"/>
      <c r="G43" s="1"/>
      <c r="L43" s="4"/>
      <c r="N43" s="4"/>
      <c r="O43" s="4"/>
      <c r="P43" s="4"/>
      <c r="Q43" s="6"/>
      <c r="S43" s="157"/>
      <c r="V43" s="2" t="s">
        <v>1</v>
      </c>
      <c r="W43" s="200">
        <v>2E-3</v>
      </c>
      <c r="X43" s="154" t="s">
        <v>211</v>
      </c>
      <c r="Y43" s="37"/>
    </row>
    <row r="44" spans="1:25" ht="11.25" x14ac:dyDescent="0.2">
      <c r="A44" s="2" t="s">
        <v>38</v>
      </c>
      <c r="B44" s="2" t="s">
        <v>69</v>
      </c>
      <c r="D44" s="38">
        <f>D13</f>
        <v>0</v>
      </c>
      <c r="E44" s="38">
        <f>E13</f>
        <v>0</v>
      </c>
      <c r="F44" s="38">
        <f>F13</f>
        <v>0</v>
      </c>
      <c r="G44" s="1"/>
      <c r="I44" s="11">
        <f>I13</f>
        <v>0</v>
      </c>
      <c r="J44" s="11">
        <f>J13</f>
        <v>0</v>
      </c>
      <c r="K44" s="11">
        <f>K13</f>
        <v>0</v>
      </c>
      <c r="L44" s="4"/>
      <c r="N44" s="11">
        <f>N13</f>
        <v>0</v>
      </c>
      <c r="O44" s="11">
        <f>O13</f>
        <v>0</v>
      </c>
      <c r="P44" s="11">
        <f>P13</f>
        <v>0</v>
      </c>
      <c r="Q44" s="6"/>
      <c r="S44" s="157"/>
      <c r="V44" s="2" t="s">
        <v>210</v>
      </c>
      <c r="W44" s="200">
        <v>0.02</v>
      </c>
      <c r="X44" s="154" t="s">
        <v>206</v>
      </c>
      <c r="Y44" s="37"/>
    </row>
    <row r="45" spans="1:25" ht="42" x14ac:dyDescent="0.2">
      <c r="A45" s="2" t="s">
        <v>31</v>
      </c>
      <c r="B45" s="2" t="s">
        <v>113</v>
      </c>
      <c r="D45" s="38">
        <f>D31</f>
        <v>16</v>
      </c>
      <c r="E45" s="38">
        <f>E31</f>
        <v>61.527876188700354</v>
      </c>
      <c r="F45" s="38">
        <f>F31</f>
        <v>198</v>
      </c>
      <c r="G45" s="1"/>
      <c r="I45" s="11">
        <f>I31</f>
        <v>16</v>
      </c>
      <c r="J45" s="11">
        <f>J31</f>
        <v>61.527876188700354</v>
      </c>
      <c r="K45" s="11">
        <f>K31</f>
        <v>198</v>
      </c>
      <c r="L45" s="4"/>
      <c r="N45" s="11">
        <f>N31</f>
        <v>16</v>
      </c>
      <c r="O45" s="11">
        <f>O31</f>
        <v>61.527876188700354</v>
      </c>
      <c r="P45" s="11">
        <f>P31</f>
        <v>198</v>
      </c>
      <c r="Q45" s="6"/>
      <c r="S45" s="209" t="s">
        <v>219</v>
      </c>
      <c r="V45" s="2" t="s">
        <v>6</v>
      </c>
      <c r="W45" s="200">
        <v>5.0000000000000001E-3</v>
      </c>
      <c r="X45" s="154" t="s">
        <v>206</v>
      </c>
      <c r="Y45" s="37"/>
    </row>
    <row r="46" spans="1:25" ht="12" thickBot="1" x14ac:dyDescent="0.25">
      <c r="A46" s="2" t="s">
        <v>39</v>
      </c>
      <c r="B46" s="2" t="s">
        <v>75</v>
      </c>
      <c r="D46" s="145">
        <v>0.33600000000000002</v>
      </c>
      <c r="E46" s="145">
        <v>0.19700000000000001</v>
      </c>
      <c r="F46" s="181">
        <v>7.2999999999999995E-2</v>
      </c>
      <c r="G46" s="1"/>
      <c r="I46" s="178">
        <f>D46</f>
        <v>0.33600000000000002</v>
      </c>
      <c r="J46" s="178">
        <v>0.19700000000000001</v>
      </c>
      <c r="K46" s="176">
        <f t="shared" ref="J46:K48" si="24">F46</f>
        <v>7.2999999999999995E-2</v>
      </c>
      <c r="L46" s="4"/>
      <c r="N46" s="178">
        <f>D46</f>
        <v>0.33600000000000002</v>
      </c>
      <c r="O46" s="178">
        <v>0.19700000000000001</v>
      </c>
      <c r="P46" s="176">
        <f t="shared" ref="O46:P48" si="25">F46</f>
        <v>7.2999999999999995E-2</v>
      </c>
      <c r="Q46" s="6"/>
      <c r="S46" s="147" t="s">
        <v>217</v>
      </c>
      <c r="V46" s="2" t="s">
        <v>8</v>
      </c>
      <c r="W46" s="200">
        <v>0</v>
      </c>
      <c r="X46" s="154" t="s">
        <v>206</v>
      </c>
      <c r="Y46" s="37"/>
    </row>
    <row r="47" spans="1:25" ht="12" thickBot="1" x14ac:dyDescent="0.25">
      <c r="A47" s="2" t="s">
        <v>40</v>
      </c>
      <c r="B47" s="92" t="s">
        <v>76</v>
      </c>
      <c r="D47" s="89">
        <f>W42</f>
        <v>5.0000000000000001E-3</v>
      </c>
      <c r="E47" s="89">
        <f>W42</f>
        <v>5.0000000000000001E-3</v>
      </c>
      <c r="F47" s="89">
        <f>W42</f>
        <v>5.0000000000000001E-3</v>
      </c>
      <c r="G47" s="1"/>
      <c r="I47" s="88">
        <f>D47</f>
        <v>5.0000000000000001E-3</v>
      </c>
      <c r="J47" s="88">
        <f t="shared" si="24"/>
        <v>5.0000000000000001E-3</v>
      </c>
      <c r="K47" s="88">
        <f t="shared" si="24"/>
        <v>5.0000000000000001E-3</v>
      </c>
      <c r="L47" s="4"/>
      <c r="N47" s="87">
        <f>D47</f>
        <v>5.0000000000000001E-3</v>
      </c>
      <c r="O47" s="87">
        <f t="shared" si="25"/>
        <v>5.0000000000000001E-3</v>
      </c>
      <c r="P47" s="87">
        <f t="shared" si="25"/>
        <v>5.0000000000000001E-3</v>
      </c>
      <c r="Q47" s="6"/>
      <c r="S47" s="147" t="s">
        <v>207</v>
      </c>
      <c r="V47" s="2" t="s">
        <v>67</v>
      </c>
      <c r="W47" s="200">
        <v>0</v>
      </c>
      <c r="X47" s="154" t="s">
        <v>206</v>
      </c>
      <c r="Y47" s="37"/>
    </row>
    <row r="48" spans="1:25" ht="11.25" x14ac:dyDescent="0.2">
      <c r="A48" s="2" t="s">
        <v>26</v>
      </c>
      <c r="B48" s="2" t="s">
        <v>78</v>
      </c>
      <c r="D48" s="3">
        <v>1.5711338145316169</v>
      </c>
      <c r="E48" s="3">
        <v>1.5711338145316169</v>
      </c>
      <c r="F48" s="3">
        <v>1.5711338145316169</v>
      </c>
      <c r="G48" s="1"/>
      <c r="I48" s="22">
        <f>D48</f>
        <v>1.5711338145316169</v>
      </c>
      <c r="J48" s="22">
        <f t="shared" si="24"/>
        <v>1.5711338145316169</v>
      </c>
      <c r="K48" s="22">
        <f t="shared" si="24"/>
        <v>1.5711338145316169</v>
      </c>
      <c r="L48" s="4"/>
      <c r="N48" s="21">
        <f>D48</f>
        <v>1.5711338145316169</v>
      </c>
      <c r="O48" s="21">
        <f t="shared" si="25"/>
        <v>1.5711338145316169</v>
      </c>
      <c r="P48" s="21">
        <f t="shared" si="25"/>
        <v>1.5711338145316169</v>
      </c>
      <c r="Q48" s="6"/>
      <c r="S48" s="157"/>
      <c r="V48" s="2" t="s">
        <v>201</v>
      </c>
      <c r="W48" s="200">
        <v>6.0000000000000001E-3</v>
      </c>
      <c r="X48" s="154" t="s">
        <v>206</v>
      </c>
      <c r="Y48" s="37"/>
    </row>
    <row r="49" spans="1:25" ht="11.25" x14ac:dyDescent="0.2">
      <c r="A49" s="2" t="s">
        <v>27</v>
      </c>
      <c r="B49" s="2" t="s">
        <v>79</v>
      </c>
      <c r="D49" s="3">
        <f>D44*D45*D46*D47*D48/1000</f>
        <v>0</v>
      </c>
      <c r="E49" s="3">
        <f>E44*E45*E46*E47*E48/1000</f>
        <v>0</v>
      </c>
      <c r="F49" s="3">
        <f t="shared" ref="F49" si="26">F44*F45*F46*F47*F48/1000</f>
        <v>0</v>
      </c>
      <c r="G49" s="1"/>
      <c r="I49" s="3">
        <f>I44*I45*I46*I47*I48/1000</f>
        <v>0</v>
      </c>
      <c r="J49" s="3">
        <f t="shared" ref="J49:K49" si="27">J44*J45*J46*J47*J48/1000</f>
        <v>0</v>
      </c>
      <c r="K49" s="3">
        <f t="shared" si="27"/>
        <v>0</v>
      </c>
      <c r="L49" s="4"/>
      <c r="N49" s="3">
        <f>N44*N45*N46*N47*N48/1000</f>
        <v>0</v>
      </c>
      <c r="O49" s="3">
        <f t="shared" ref="O49:P49" si="28">O44*O45*O46*O47*O48/1000</f>
        <v>0</v>
      </c>
      <c r="P49" s="3">
        <f t="shared" si="28"/>
        <v>0</v>
      </c>
      <c r="Q49" s="6"/>
      <c r="S49" s="157"/>
      <c r="V49" s="2" t="s">
        <v>209</v>
      </c>
      <c r="W49" s="200">
        <v>6.0000000000000001E-3</v>
      </c>
      <c r="X49" s="154" t="s">
        <v>206</v>
      </c>
      <c r="Y49" s="37"/>
    </row>
    <row r="50" spans="1:25" ht="11.25" x14ac:dyDescent="0.2">
      <c r="A50" s="2" t="s">
        <v>41</v>
      </c>
      <c r="B50" s="2" t="s">
        <v>68</v>
      </c>
      <c r="D50" s="5">
        <f>1000*2.2046/2000</f>
        <v>1.1023000000000001</v>
      </c>
      <c r="E50" s="5">
        <f t="shared" ref="E50:F50" si="29">1000*2.2046/2000</f>
        <v>1.1023000000000001</v>
      </c>
      <c r="F50" s="5">
        <f t="shared" si="29"/>
        <v>1.1023000000000001</v>
      </c>
      <c r="G50" s="1"/>
      <c r="I50" s="22">
        <f>D50</f>
        <v>1.1023000000000001</v>
      </c>
      <c r="J50" s="22">
        <f t="shared" ref="J50:K50" si="30">E50</f>
        <v>1.1023000000000001</v>
      </c>
      <c r="K50" s="22">
        <f t="shared" si="30"/>
        <v>1.1023000000000001</v>
      </c>
      <c r="L50" s="4"/>
      <c r="N50" s="4">
        <f>D50</f>
        <v>1.1023000000000001</v>
      </c>
      <c r="O50" s="4">
        <f t="shared" ref="O50:P50" si="31">E50</f>
        <v>1.1023000000000001</v>
      </c>
      <c r="P50" s="4">
        <f t="shared" si="31"/>
        <v>1.1023000000000001</v>
      </c>
      <c r="Q50" s="6"/>
      <c r="S50" s="157"/>
      <c r="V50" s="2" t="s">
        <v>155</v>
      </c>
      <c r="W50" s="200">
        <v>0.01</v>
      </c>
      <c r="X50" s="154" t="s">
        <v>206</v>
      </c>
      <c r="Y50" s="37"/>
    </row>
    <row r="51" spans="1:25" ht="11.25" x14ac:dyDescent="0.2">
      <c r="A51" s="2" t="s">
        <v>77</v>
      </c>
      <c r="B51" s="2" t="s">
        <v>80</v>
      </c>
      <c r="D51" s="3">
        <f>D49*D50</f>
        <v>0</v>
      </c>
      <c r="E51" s="3">
        <f t="shared" ref="E51:F51" si="32">E49*E50</f>
        <v>0</v>
      </c>
      <c r="F51" s="3">
        <f t="shared" si="32"/>
        <v>0</v>
      </c>
      <c r="G51" s="4">
        <f>SUM(D51:F51)</f>
        <v>0</v>
      </c>
      <c r="I51" s="3">
        <f>I49*I50</f>
        <v>0</v>
      </c>
      <c r="J51" s="3">
        <f t="shared" ref="J51:K51" si="33">J49*J50</f>
        <v>0</v>
      </c>
      <c r="K51" s="3">
        <f t="shared" si="33"/>
        <v>0</v>
      </c>
      <c r="L51" s="4">
        <f>SUM(I51:K51)</f>
        <v>0</v>
      </c>
      <c r="N51" s="3">
        <f>N49*N50</f>
        <v>0</v>
      </c>
      <c r="O51" s="3">
        <f t="shared" ref="O51:P51" si="34">O49*O50</f>
        <v>0</v>
      </c>
      <c r="P51" s="3">
        <f t="shared" si="34"/>
        <v>0</v>
      </c>
      <c r="Q51" s="4">
        <f>SUM(N51:P51)</f>
        <v>0</v>
      </c>
      <c r="S51" s="157"/>
      <c r="V51" s="2" t="s">
        <v>118</v>
      </c>
      <c r="W51" s="200">
        <v>0.1</v>
      </c>
      <c r="X51" s="154" t="s">
        <v>206</v>
      </c>
      <c r="Y51" s="37"/>
    </row>
    <row r="52" spans="1:25" ht="14.25" x14ac:dyDescent="0.25">
      <c r="A52" s="2" t="s">
        <v>81</v>
      </c>
      <c r="B52" s="2" t="s">
        <v>74</v>
      </c>
      <c r="D52" s="6">
        <f>D51*T6</f>
        <v>0</v>
      </c>
      <c r="E52" s="6">
        <f>E51*T6</f>
        <v>0</v>
      </c>
      <c r="F52" s="6">
        <f>F51*T6</f>
        <v>0</v>
      </c>
      <c r="G52" s="6">
        <f>SUM(D52:F52)</f>
        <v>0</v>
      </c>
      <c r="I52" s="6">
        <f>I51*T6</f>
        <v>0</v>
      </c>
      <c r="J52" s="6">
        <f>J51*T6</f>
        <v>0</v>
      </c>
      <c r="K52" s="6">
        <f>K51*T6</f>
        <v>0</v>
      </c>
      <c r="L52" s="6">
        <f>SUM(I52:K52)</f>
        <v>0</v>
      </c>
      <c r="N52" s="6">
        <f>N51*T6</f>
        <v>0</v>
      </c>
      <c r="O52" s="6">
        <f>O51*T6</f>
        <v>0</v>
      </c>
      <c r="P52" s="6">
        <f>P51*T6</f>
        <v>0</v>
      </c>
      <c r="Q52" s="50">
        <f>SUM(N52:P52)</f>
        <v>0</v>
      </c>
      <c r="S52" s="157"/>
      <c r="V52" s="96" t="s">
        <v>121</v>
      </c>
      <c r="W52" s="94"/>
      <c r="X52" s="94"/>
      <c r="Y52" s="94"/>
    </row>
    <row r="53" spans="1:25" ht="12.75" x14ac:dyDescent="0.2">
      <c r="A53" s="67"/>
      <c r="B53" s="68"/>
      <c r="D53" s="68"/>
      <c r="E53" s="68"/>
      <c r="F53" s="68"/>
      <c r="G53" s="68"/>
      <c r="I53" s="71"/>
      <c r="J53" s="71"/>
      <c r="K53" s="71"/>
      <c r="L53" s="73"/>
      <c r="N53" s="73"/>
      <c r="O53" s="73"/>
      <c r="P53" s="73"/>
      <c r="Q53" s="70"/>
      <c r="S53" s="157"/>
      <c r="V53" s="96" t="s">
        <v>251</v>
      </c>
      <c r="W53" s="96"/>
      <c r="X53" s="96"/>
      <c r="Y53" s="96"/>
    </row>
    <row r="54" spans="1:25" ht="11.25" x14ac:dyDescent="0.2">
      <c r="A54" s="67"/>
      <c r="B54" s="67"/>
      <c r="D54" s="67"/>
      <c r="E54" s="67"/>
      <c r="F54" s="67"/>
      <c r="G54" s="67"/>
      <c r="I54" s="71"/>
      <c r="J54" s="71"/>
      <c r="K54" s="71"/>
      <c r="L54" s="73"/>
      <c r="N54" s="73"/>
      <c r="O54" s="73"/>
      <c r="P54" s="73"/>
      <c r="Q54" s="73"/>
      <c r="S54" s="157"/>
      <c r="V54" s="47" t="s">
        <v>179</v>
      </c>
      <c r="W54" s="91" t="s">
        <v>127</v>
      </c>
      <c r="X54" s="91" t="s">
        <v>11</v>
      </c>
      <c r="Y54" s="1" t="s">
        <v>144</v>
      </c>
    </row>
    <row r="55" spans="1:25" ht="12.75" x14ac:dyDescent="0.2">
      <c r="B55" s="96" t="s">
        <v>87</v>
      </c>
      <c r="D55" s="4"/>
      <c r="L55" s="4"/>
      <c r="N55" s="4"/>
      <c r="S55" s="157"/>
      <c r="V55" s="37" t="s">
        <v>103</v>
      </c>
      <c r="W55" s="158">
        <v>4.0000000000000001E-3</v>
      </c>
      <c r="X55" s="93">
        <v>0.57999999999999996</v>
      </c>
      <c r="Y55" s="154" t="s">
        <v>212</v>
      </c>
    </row>
    <row r="56" spans="1:25" ht="12" thickBot="1" x14ac:dyDescent="0.25">
      <c r="A56" s="2" t="s">
        <v>90</v>
      </c>
      <c r="B56" s="2" t="s">
        <v>114</v>
      </c>
      <c r="D56" s="38">
        <f>(D44*D45*D46)-D49*1000/D48</f>
        <v>0</v>
      </c>
      <c r="E56" s="38">
        <f>(E44*E45*E46)-E49*1000/E48</f>
        <v>0</v>
      </c>
      <c r="F56" s="38">
        <f>(F44*F45*F46)-F49*1000/F48</f>
        <v>0</v>
      </c>
      <c r="I56" s="11">
        <f>(I44*I45*I46)-I49*1000/I48</f>
        <v>0</v>
      </c>
      <c r="J56" s="11">
        <f>(J44*J45*J46)-J49*1000/J48</f>
        <v>0</v>
      </c>
      <c r="K56" s="11">
        <f>(K44*K45*K46)-K49*1000/K48</f>
        <v>0</v>
      </c>
      <c r="L56" s="4"/>
      <c r="N56" s="11">
        <f>(N44*N45*N46)-N49*1000/N48</f>
        <v>0</v>
      </c>
      <c r="O56" s="11">
        <f>(O44*O45*O46)-O49*1000/O48</f>
        <v>0</v>
      </c>
      <c r="P56" s="11">
        <f>(P44*P45*P46)-P49*1000/P48</f>
        <v>0</v>
      </c>
      <c r="S56" s="157"/>
      <c r="V56" s="37" t="s">
        <v>105</v>
      </c>
      <c r="W56" s="158">
        <v>4.0000000000000001E-3</v>
      </c>
      <c r="X56" s="93">
        <v>0.26</v>
      </c>
      <c r="Y56" s="154" t="s">
        <v>212</v>
      </c>
    </row>
    <row r="57" spans="1:25" ht="12" thickBot="1" x14ac:dyDescent="0.25">
      <c r="A57" s="2" t="s">
        <v>91</v>
      </c>
      <c r="B57" s="92" t="s">
        <v>115</v>
      </c>
      <c r="D57" s="182">
        <f>W56</f>
        <v>4.0000000000000001E-3</v>
      </c>
      <c r="E57" s="182">
        <f>W56</f>
        <v>4.0000000000000001E-3</v>
      </c>
      <c r="F57" s="182">
        <f>W56</f>
        <v>4.0000000000000001E-3</v>
      </c>
      <c r="I57" s="182">
        <f>D57</f>
        <v>4.0000000000000001E-3</v>
      </c>
      <c r="J57" s="182">
        <f t="shared" ref="J57:K60" si="35">E57</f>
        <v>4.0000000000000001E-3</v>
      </c>
      <c r="K57" s="182">
        <f t="shared" si="35"/>
        <v>4.0000000000000001E-3</v>
      </c>
      <c r="N57" s="182">
        <f>D57</f>
        <v>4.0000000000000001E-3</v>
      </c>
      <c r="O57" s="182">
        <f t="shared" ref="O57:P60" si="36">E57</f>
        <v>4.0000000000000001E-3</v>
      </c>
      <c r="P57" s="182">
        <f t="shared" si="36"/>
        <v>4.0000000000000001E-3</v>
      </c>
      <c r="S57" s="147" t="s">
        <v>213</v>
      </c>
      <c r="V57" s="37" t="s">
        <v>106</v>
      </c>
      <c r="W57" s="158">
        <v>0</v>
      </c>
      <c r="X57" s="93">
        <v>0.34</v>
      </c>
      <c r="Y57" s="154" t="s">
        <v>220</v>
      </c>
    </row>
    <row r="58" spans="1:25" ht="12" thickBot="1" x14ac:dyDescent="0.25">
      <c r="A58" s="2" t="s">
        <v>92</v>
      </c>
      <c r="B58" s="92" t="s">
        <v>116</v>
      </c>
      <c r="D58" s="95">
        <f>X56</f>
        <v>0.26</v>
      </c>
      <c r="E58" s="95">
        <f>X56</f>
        <v>0.26</v>
      </c>
      <c r="F58" s="95">
        <f>X56</f>
        <v>0.26</v>
      </c>
      <c r="I58" s="95">
        <f>D58</f>
        <v>0.26</v>
      </c>
      <c r="J58" s="95">
        <f t="shared" si="35"/>
        <v>0.26</v>
      </c>
      <c r="K58" s="95">
        <f t="shared" si="35"/>
        <v>0.26</v>
      </c>
      <c r="N58" s="95">
        <f>D58</f>
        <v>0.26</v>
      </c>
      <c r="O58" s="95">
        <f t="shared" si="36"/>
        <v>0.26</v>
      </c>
      <c r="P58" s="95">
        <f t="shared" si="36"/>
        <v>0.26</v>
      </c>
      <c r="S58" s="147" t="s">
        <v>213</v>
      </c>
      <c r="V58" s="37" t="s">
        <v>6</v>
      </c>
      <c r="W58" s="158">
        <v>0</v>
      </c>
      <c r="X58" s="93">
        <v>0.45</v>
      </c>
      <c r="Y58" s="154" t="s">
        <v>212</v>
      </c>
    </row>
    <row r="59" spans="1:25" ht="11.25" x14ac:dyDescent="0.2">
      <c r="A59" s="2" t="s">
        <v>93</v>
      </c>
      <c r="B59" s="92" t="s">
        <v>88</v>
      </c>
      <c r="D59" s="42">
        <v>0.01</v>
      </c>
      <c r="E59" s="42">
        <v>0.01</v>
      </c>
      <c r="F59" s="42">
        <v>0.01</v>
      </c>
      <c r="I59" s="41">
        <v>0.01</v>
      </c>
      <c r="J59" s="41">
        <v>0.01</v>
      </c>
      <c r="K59" s="41">
        <v>0.01</v>
      </c>
      <c r="N59" s="41">
        <v>0.01</v>
      </c>
      <c r="O59" s="41">
        <v>0.01</v>
      </c>
      <c r="P59" s="41">
        <v>0.01</v>
      </c>
      <c r="S59" s="185" t="s">
        <v>148</v>
      </c>
      <c r="V59" s="37" t="s">
        <v>67</v>
      </c>
      <c r="W59" s="158">
        <v>0</v>
      </c>
      <c r="X59" s="93">
        <v>0</v>
      </c>
      <c r="Y59" s="154" t="s">
        <v>212</v>
      </c>
    </row>
    <row r="60" spans="1:25" ht="11.25" x14ac:dyDescent="0.2">
      <c r="A60" s="2" t="s">
        <v>94</v>
      </c>
      <c r="B60" s="2" t="s">
        <v>89</v>
      </c>
      <c r="D60" s="34">
        <v>1.5711338145316169</v>
      </c>
      <c r="E60" s="34">
        <v>1.5711338145316169</v>
      </c>
      <c r="F60" s="34">
        <v>1.5711338145316169</v>
      </c>
      <c r="I60" s="3">
        <f>D60</f>
        <v>1.5711338145316169</v>
      </c>
      <c r="J60" s="3">
        <f t="shared" si="35"/>
        <v>1.5711338145316169</v>
      </c>
      <c r="K60" s="3">
        <f t="shared" si="35"/>
        <v>1.5711338145316169</v>
      </c>
      <c r="N60" s="4">
        <f>D60</f>
        <v>1.5711338145316169</v>
      </c>
      <c r="O60" s="4">
        <f t="shared" si="36"/>
        <v>1.5711338145316169</v>
      </c>
      <c r="P60" s="4">
        <f t="shared" si="36"/>
        <v>1.5711338145316169</v>
      </c>
      <c r="S60" s="191"/>
      <c r="V60" s="37"/>
      <c r="W60" s="37"/>
      <c r="X60" s="37"/>
      <c r="Y60" s="37"/>
    </row>
    <row r="61" spans="1:25" ht="11.25" x14ac:dyDescent="0.2">
      <c r="A61" s="2" t="s">
        <v>95</v>
      </c>
      <c r="B61" s="2" t="s">
        <v>99</v>
      </c>
      <c r="D61" s="36">
        <f>(D56-((D57+D58)*D56))*D59*D60/1000</f>
        <v>0</v>
      </c>
      <c r="E61" s="36">
        <f t="shared" ref="E61:F61" si="37">(E56-((E57+E58)*E56))*E59*E60/1000</f>
        <v>0</v>
      </c>
      <c r="F61" s="36">
        <f t="shared" si="37"/>
        <v>0</v>
      </c>
      <c r="I61" s="4">
        <f>(I56-((I57+I58)*I56))*I59*I60/1000</f>
        <v>0</v>
      </c>
      <c r="J61" s="4">
        <f t="shared" ref="J61:K61" si="38">(J56-((J57+J58)*J56))*J59*J60/1000</f>
        <v>0</v>
      </c>
      <c r="K61" s="4">
        <f t="shared" si="38"/>
        <v>0</v>
      </c>
      <c r="N61" s="4">
        <f>(N56-((N57+N58)*N56))*N59*N60/1000</f>
        <v>0</v>
      </c>
      <c r="O61" s="4">
        <f t="shared" ref="O61:P61" si="39">(O56-((O57+O58)*O56))*O59*O60/1000</f>
        <v>0</v>
      </c>
      <c r="P61" s="4">
        <f t="shared" si="39"/>
        <v>0</v>
      </c>
      <c r="S61" s="92"/>
      <c r="V61" s="37" t="s">
        <v>253</v>
      </c>
      <c r="W61" s="37"/>
      <c r="X61" s="37"/>
      <c r="Y61" s="37"/>
    </row>
    <row r="62" spans="1:25" ht="11.25" x14ac:dyDescent="0.2">
      <c r="A62" s="2" t="s">
        <v>96</v>
      </c>
      <c r="B62" s="2" t="s">
        <v>68</v>
      </c>
      <c r="D62" s="49">
        <f>1000*2.2046/2000</f>
        <v>1.1023000000000001</v>
      </c>
      <c r="E62" s="49">
        <f t="shared" ref="E62:F62" si="40">1000*2.2046/2000</f>
        <v>1.1023000000000001</v>
      </c>
      <c r="F62" s="49">
        <f t="shared" si="40"/>
        <v>1.1023000000000001</v>
      </c>
      <c r="I62" s="5">
        <f>D62</f>
        <v>1.1023000000000001</v>
      </c>
      <c r="J62" s="5">
        <f t="shared" ref="J62:K62" si="41">E62</f>
        <v>1.1023000000000001</v>
      </c>
      <c r="K62" s="5">
        <f t="shared" si="41"/>
        <v>1.1023000000000001</v>
      </c>
      <c r="N62" s="5">
        <f>D62</f>
        <v>1.1023000000000001</v>
      </c>
      <c r="O62" s="5">
        <f t="shared" ref="O62:P62" si="42">E62</f>
        <v>1.1023000000000001</v>
      </c>
      <c r="P62" s="5">
        <f t="shared" si="42"/>
        <v>1.1023000000000001</v>
      </c>
      <c r="S62" s="92"/>
      <c r="V62" s="37"/>
      <c r="W62" s="37"/>
      <c r="X62" s="37"/>
      <c r="Y62" s="37"/>
    </row>
    <row r="63" spans="1:25" ht="11.25" x14ac:dyDescent="0.2">
      <c r="A63" s="2" t="s">
        <v>97</v>
      </c>
      <c r="B63" s="2" t="s">
        <v>100</v>
      </c>
      <c r="D63" s="34">
        <f>D61*D62</f>
        <v>0</v>
      </c>
      <c r="E63" s="34">
        <f t="shared" ref="E63:F63" si="43">E61*E62</f>
        <v>0</v>
      </c>
      <c r="F63" s="34">
        <f t="shared" si="43"/>
        <v>0</v>
      </c>
      <c r="G63" s="4">
        <f>SUM(D63:F63)</f>
        <v>0</v>
      </c>
      <c r="I63" s="3">
        <f>I61*I62</f>
        <v>0</v>
      </c>
      <c r="J63" s="3">
        <f t="shared" ref="J63:K63" si="44">J61*J62</f>
        <v>0</v>
      </c>
      <c r="K63" s="3">
        <f t="shared" si="44"/>
        <v>0</v>
      </c>
      <c r="L63" s="4">
        <f>SUM(I63:K63)</f>
        <v>0</v>
      </c>
      <c r="N63" s="3">
        <f>N61*N62</f>
        <v>0</v>
      </c>
      <c r="O63" s="3">
        <f t="shared" ref="O63:P63" si="45">O61*O62</f>
        <v>0</v>
      </c>
      <c r="P63" s="3">
        <f t="shared" si="45"/>
        <v>0</v>
      </c>
      <c r="Q63" s="4">
        <f>SUM(N63:P63)</f>
        <v>0</v>
      </c>
      <c r="S63" s="92"/>
      <c r="V63" s="37"/>
      <c r="W63" s="37"/>
      <c r="X63" s="37"/>
      <c r="Y63" s="37"/>
    </row>
    <row r="64" spans="1:25" ht="11.25" x14ac:dyDescent="0.2">
      <c r="A64" s="2" t="s">
        <v>98</v>
      </c>
      <c r="B64" s="2" t="s">
        <v>74</v>
      </c>
      <c r="D64" s="58">
        <f>D63*T6</f>
        <v>0</v>
      </c>
      <c r="E64" s="58">
        <f>E63*T6</f>
        <v>0</v>
      </c>
      <c r="F64" s="58">
        <f>F63*T6</f>
        <v>0</v>
      </c>
      <c r="G64" s="6">
        <f>SUM(D64:F64)</f>
        <v>0</v>
      </c>
      <c r="I64" s="7">
        <f>I63*T6</f>
        <v>0</v>
      </c>
      <c r="J64" s="7">
        <f>J63*T6</f>
        <v>0</v>
      </c>
      <c r="K64" s="7">
        <f>K63*T6</f>
        <v>0</v>
      </c>
      <c r="L64" s="6">
        <f>SUM(I64:K64)</f>
        <v>0</v>
      </c>
      <c r="N64" s="7">
        <f>N63*T6</f>
        <v>0</v>
      </c>
      <c r="O64" s="7">
        <f>O63*T6</f>
        <v>0</v>
      </c>
      <c r="P64" s="7">
        <f>P63*T6</f>
        <v>0</v>
      </c>
      <c r="Q64" s="50">
        <f>SUM(N64:P64)</f>
        <v>0</v>
      </c>
      <c r="S64" s="92"/>
      <c r="V64" s="37"/>
      <c r="W64" s="37"/>
      <c r="X64" s="37"/>
      <c r="Y64" s="37"/>
    </row>
    <row r="65" spans="1:25" ht="11.25" x14ac:dyDescent="0.2">
      <c r="A65" s="67"/>
      <c r="B65" s="67"/>
      <c r="D65" s="67"/>
      <c r="E65" s="67"/>
      <c r="F65" s="67"/>
      <c r="G65" s="67"/>
      <c r="I65" s="71"/>
      <c r="J65" s="71"/>
      <c r="K65" s="71"/>
      <c r="L65" s="67"/>
      <c r="N65" s="67"/>
      <c r="O65" s="67"/>
      <c r="P65" s="67"/>
      <c r="Q65" s="67"/>
      <c r="S65" s="92"/>
      <c r="V65" s="37"/>
      <c r="W65" s="37"/>
      <c r="X65" s="37"/>
      <c r="Y65" s="37"/>
    </row>
    <row r="66" spans="1:25" ht="11.25" x14ac:dyDescent="0.2">
      <c r="A66" s="67"/>
      <c r="B66" s="74"/>
      <c r="D66" s="74"/>
      <c r="E66" s="74"/>
      <c r="F66" s="74"/>
      <c r="G66" s="74"/>
      <c r="I66" s="68"/>
      <c r="J66" s="68"/>
      <c r="K66" s="68"/>
      <c r="L66" s="68"/>
      <c r="N66" s="68"/>
      <c r="O66" s="68"/>
      <c r="P66" s="68"/>
      <c r="Q66" s="68"/>
      <c r="S66" s="92"/>
      <c r="V66" s="37"/>
      <c r="W66" s="37"/>
      <c r="X66" s="37"/>
      <c r="Y66" s="37"/>
    </row>
    <row r="67" spans="1:25" ht="11.25" x14ac:dyDescent="0.2">
      <c r="B67" s="32"/>
      <c r="D67" s="32"/>
      <c r="E67" s="32"/>
      <c r="F67" s="32"/>
      <c r="G67" s="32"/>
      <c r="I67" s="1"/>
      <c r="J67" s="1"/>
      <c r="K67" s="1"/>
      <c r="L67" s="1"/>
      <c r="N67" s="1"/>
      <c r="O67" s="1"/>
      <c r="P67" s="1"/>
      <c r="Q67" s="1"/>
      <c r="S67" s="92"/>
      <c r="V67" s="37"/>
      <c r="W67" s="37"/>
      <c r="X67" s="37"/>
      <c r="Y67" s="37"/>
    </row>
    <row r="68" spans="1:25" ht="11.25" x14ac:dyDescent="0.2">
      <c r="B68" s="32"/>
      <c r="D68" s="32"/>
      <c r="E68" s="32"/>
      <c r="F68" s="32"/>
      <c r="G68" s="32"/>
      <c r="I68" s="1"/>
      <c r="J68" s="1"/>
      <c r="K68" s="1"/>
      <c r="L68" s="1"/>
      <c r="N68" s="1"/>
      <c r="O68" s="1"/>
      <c r="P68" s="1"/>
      <c r="Q68" s="1"/>
      <c r="V68" s="37"/>
      <c r="W68" s="37"/>
      <c r="X68" s="37"/>
      <c r="Y68" s="37"/>
    </row>
    <row r="69" spans="1:25" ht="11.25" x14ac:dyDescent="0.2">
      <c r="B69" s="32"/>
      <c r="D69" s="32"/>
      <c r="E69" s="32"/>
      <c r="F69" s="32"/>
      <c r="G69" s="32"/>
      <c r="I69" s="1"/>
      <c r="J69" s="1"/>
      <c r="K69" s="1"/>
      <c r="L69" s="1"/>
      <c r="N69" s="1"/>
      <c r="O69" s="1"/>
      <c r="P69" s="1"/>
      <c r="Q69" s="1"/>
      <c r="V69" s="37"/>
      <c r="W69" s="37"/>
      <c r="X69" s="37"/>
      <c r="Y69" s="37"/>
    </row>
    <row r="70" spans="1:25" ht="11.25" x14ac:dyDescent="0.2">
      <c r="B70" s="32"/>
      <c r="D70" s="32"/>
      <c r="E70" s="32"/>
      <c r="F70" s="32"/>
      <c r="G70" s="32"/>
      <c r="I70" s="1"/>
      <c r="J70" s="1"/>
      <c r="K70" s="1"/>
      <c r="L70" s="1"/>
      <c r="N70" s="1"/>
      <c r="O70" s="1"/>
      <c r="P70" s="1"/>
      <c r="Q70" s="1"/>
      <c r="V70" s="37"/>
      <c r="W70" s="37"/>
      <c r="X70" s="37"/>
      <c r="Y70" s="37"/>
    </row>
    <row r="71" spans="1:25" x14ac:dyDescent="0.25">
      <c r="B71" s="32"/>
      <c r="D71" s="32"/>
      <c r="E71" s="32"/>
      <c r="F71" s="32"/>
      <c r="G71" s="32"/>
      <c r="I71" s="1"/>
      <c r="J71" s="1"/>
      <c r="K71" s="1"/>
      <c r="L71" s="1"/>
      <c r="N71" s="1"/>
      <c r="O71" s="1"/>
      <c r="P71" s="1"/>
      <c r="Q71" s="1"/>
      <c r="V71" s="45"/>
      <c r="W71" s="37"/>
      <c r="X71" s="37"/>
      <c r="Y71" s="37"/>
    </row>
    <row r="72" spans="1:25" x14ac:dyDescent="0.25">
      <c r="B72" s="32"/>
      <c r="D72" s="32"/>
      <c r="E72" s="32"/>
      <c r="F72" s="32"/>
      <c r="G72" s="32"/>
      <c r="I72" s="1"/>
      <c r="J72" s="1"/>
      <c r="K72" s="1"/>
      <c r="L72" s="1"/>
      <c r="N72" s="1"/>
      <c r="O72" s="1"/>
      <c r="P72" s="1"/>
      <c r="Q72" s="1"/>
      <c r="V72" s="45"/>
      <c r="W72" s="37"/>
      <c r="X72" s="37"/>
      <c r="Y72" s="37"/>
    </row>
    <row r="73" spans="1:25" x14ac:dyDescent="0.25">
      <c r="B73" s="32"/>
      <c r="D73" s="32"/>
      <c r="E73" s="32"/>
      <c r="F73" s="32"/>
      <c r="G73" s="32"/>
      <c r="I73" s="1"/>
      <c r="J73" s="1"/>
      <c r="K73" s="1"/>
      <c r="L73" s="1"/>
      <c r="N73" s="1"/>
      <c r="O73" s="1"/>
      <c r="P73" s="1"/>
      <c r="Q73" s="1"/>
      <c r="V73" s="45"/>
      <c r="W73" s="37"/>
      <c r="X73" s="37"/>
      <c r="Y73" s="37"/>
    </row>
    <row r="74" spans="1:25" x14ac:dyDescent="0.25">
      <c r="B74" s="32"/>
      <c r="D74" s="32"/>
      <c r="E74" s="32"/>
      <c r="F74" s="32"/>
      <c r="G74" s="32"/>
      <c r="I74" s="1"/>
      <c r="J74" s="1"/>
      <c r="K74" s="1"/>
      <c r="L74" s="1"/>
      <c r="N74" s="1"/>
      <c r="O74" s="1"/>
      <c r="P74" s="1"/>
      <c r="Q74" s="1"/>
      <c r="V74" s="45"/>
      <c r="W74" s="37"/>
      <c r="X74" s="37"/>
      <c r="Y74" s="37"/>
    </row>
    <row r="75" spans="1:25" x14ac:dyDescent="0.25">
      <c r="B75" s="32"/>
      <c r="D75" s="32"/>
      <c r="E75" s="32"/>
      <c r="F75" s="32"/>
      <c r="G75" s="32"/>
      <c r="I75" s="1"/>
      <c r="J75" s="1"/>
      <c r="K75" s="1"/>
      <c r="L75" s="1"/>
      <c r="N75" s="1"/>
      <c r="O75" s="1"/>
      <c r="P75" s="1"/>
      <c r="Q75" s="1"/>
      <c r="V75" s="45"/>
      <c r="W75" s="37"/>
      <c r="X75" s="37"/>
      <c r="Y75" s="37"/>
    </row>
    <row r="76" spans="1:25" x14ac:dyDescent="0.25">
      <c r="B76" s="32"/>
      <c r="D76" s="32"/>
      <c r="E76" s="32"/>
      <c r="F76" s="32"/>
      <c r="G76" s="32"/>
      <c r="I76" s="1"/>
      <c r="J76" s="1"/>
      <c r="K76" s="1"/>
      <c r="L76" s="1"/>
      <c r="N76" s="1"/>
      <c r="O76" s="1"/>
      <c r="P76" s="1"/>
      <c r="Q76" s="1"/>
      <c r="V76" s="45"/>
      <c r="W76" s="37"/>
      <c r="X76" s="37"/>
      <c r="Y76" s="37"/>
    </row>
    <row r="77" spans="1:25" x14ac:dyDescent="0.25">
      <c r="B77" s="32"/>
      <c r="D77" s="32"/>
      <c r="E77" s="32"/>
      <c r="F77" s="32"/>
      <c r="G77" s="32"/>
      <c r="I77" s="1"/>
      <c r="J77" s="1"/>
      <c r="K77" s="1"/>
      <c r="L77" s="1"/>
      <c r="N77" s="1"/>
      <c r="O77" s="1"/>
      <c r="P77" s="1"/>
      <c r="Q77" s="1"/>
      <c r="V77" s="45"/>
      <c r="W77" s="37"/>
      <c r="X77" s="37"/>
      <c r="Y77" s="37"/>
    </row>
    <row r="78" spans="1:25" x14ac:dyDescent="0.25">
      <c r="B78" s="32"/>
      <c r="D78" s="32"/>
      <c r="E78" s="32"/>
      <c r="F78" s="32"/>
      <c r="G78" s="32"/>
      <c r="I78" s="1"/>
      <c r="J78" s="1"/>
      <c r="K78" s="1"/>
      <c r="L78" s="1"/>
      <c r="N78" s="1"/>
      <c r="O78" s="1"/>
      <c r="P78" s="1"/>
      <c r="Q78" s="1"/>
      <c r="V78" s="45"/>
      <c r="W78" s="37"/>
      <c r="X78" s="37"/>
      <c r="Y78" s="37"/>
    </row>
    <row r="79" spans="1:25" x14ac:dyDescent="0.25">
      <c r="B79" s="32"/>
      <c r="D79" s="32"/>
      <c r="E79" s="32"/>
      <c r="F79" s="32"/>
      <c r="G79" s="32"/>
      <c r="I79" s="1"/>
      <c r="J79" s="1"/>
      <c r="K79" s="1"/>
      <c r="L79" s="1"/>
      <c r="N79" s="1"/>
      <c r="O79" s="1"/>
      <c r="P79" s="1"/>
      <c r="Q79" s="1"/>
      <c r="V79" s="45"/>
      <c r="W79" s="37"/>
      <c r="X79" s="37"/>
      <c r="Y79" s="37"/>
    </row>
    <row r="80" spans="1:25" x14ac:dyDescent="0.25">
      <c r="B80" s="32"/>
      <c r="D80" s="32"/>
      <c r="E80" s="32"/>
      <c r="F80" s="32"/>
      <c r="G80" s="32"/>
      <c r="I80" s="1"/>
      <c r="J80" s="1"/>
      <c r="K80" s="1"/>
      <c r="L80" s="1"/>
      <c r="N80" s="1"/>
      <c r="O80" s="1"/>
      <c r="P80" s="1"/>
      <c r="Q80" s="1"/>
      <c r="V80" s="45"/>
      <c r="W80" s="37"/>
      <c r="X80" s="37"/>
      <c r="Y80" s="37"/>
    </row>
    <row r="81" spans="2:25" x14ac:dyDescent="0.25">
      <c r="B81" s="32"/>
      <c r="D81" s="32"/>
      <c r="E81" s="32"/>
      <c r="F81" s="32"/>
      <c r="G81" s="32"/>
      <c r="I81" s="1"/>
      <c r="J81" s="1"/>
      <c r="K81" s="1"/>
      <c r="L81" s="1"/>
      <c r="N81" s="1"/>
      <c r="O81" s="1"/>
      <c r="P81" s="1"/>
      <c r="Q81" s="1"/>
      <c r="V81" s="45"/>
      <c r="W81" s="37"/>
      <c r="X81" s="37"/>
      <c r="Y81" s="37"/>
    </row>
    <row r="82" spans="2:25" x14ac:dyDescent="0.25">
      <c r="B82" s="32"/>
      <c r="D82" s="32"/>
      <c r="E82" s="32"/>
      <c r="F82" s="32"/>
      <c r="G82" s="32"/>
      <c r="I82" s="1"/>
      <c r="J82" s="1"/>
      <c r="K82" s="1"/>
      <c r="L82" s="1"/>
      <c r="N82" s="1"/>
      <c r="O82" s="1"/>
      <c r="P82" s="1"/>
      <c r="Q82" s="1"/>
      <c r="V82" s="45"/>
      <c r="W82" s="37"/>
      <c r="X82" s="37"/>
      <c r="Y82" s="37"/>
    </row>
    <row r="83" spans="2:25" x14ac:dyDescent="0.25">
      <c r="B83" s="32"/>
      <c r="D83" s="32"/>
      <c r="E83" s="32"/>
      <c r="F83" s="32"/>
      <c r="G83" s="32"/>
      <c r="I83" s="1"/>
      <c r="J83" s="1"/>
      <c r="K83" s="1"/>
      <c r="L83" s="1"/>
      <c r="N83" s="1"/>
      <c r="O83" s="1"/>
      <c r="P83" s="1"/>
      <c r="Q83" s="1"/>
      <c r="V83" s="45"/>
      <c r="W83" s="37"/>
      <c r="X83" s="37"/>
      <c r="Y83" s="37"/>
    </row>
    <row r="84" spans="2:25" x14ac:dyDescent="0.25">
      <c r="B84" s="32"/>
      <c r="D84" s="32"/>
      <c r="E84" s="32"/>
      <c r="F84" s="32"/>
      <c r="G84" s="32"/>
      <c r="I84" s="1"/>
      <c r="J84" s="1"/>
      <c r="K84" s="1"/>
      <c r="L84" s="1"/>
      <c r="N84" s="1"/>
      <c r="O84" s="1"/>
      <c r="P84" s="1"/>
      <c r="Q84" s="1"/>
      <c r="V84" s="45"/>
      <c r="W84" s="37"/>
      <c r="X84" s="37"/>
      <c r="Y84" s="37"/>
    </row>
    <row r="85" spans="2:25" x14ac:dyDescent="0.25">
      <c r="B85" s="32"/>
      <c r="D85" s="32"/>
      <c r="E85" s="32"/>
      <c r="F85" s="32"/>
      <c r="G85" s="32"/>
      <c r="I85" s="1"/>
      <c r="J85" s="1"/>
      <c r="K85" s="1"/>
      <c r="L85" s="1"/>
      <c r="N85" s="1"/>
      <c r="O85" s="1"/>
      <c r="P85" s="1"/>
      <c r="Q85" s="1"/>
      <c r="V85" s="45"/>
      <c r="W85" s="37"/>
      <c r="X85" s="37"/>
      <c r="Y85" s="37"/>
    </row>
    <row r="86" spans="2:25" x14ac:dyDescent="0.25">
      <c r="B86" s="32"/>
      <c r="D86" s="32"/>
      <c r="E86" s="32"/>
      <c r="F86" s="32"/>
      <c r="G86" s="32"/>
      <c r="I86" s="1"/>
      <c r="J86" s="1"/>
      <c r="K86" s="1"/>
      <c r="L86" s="1"/>
      <c r="N86" s="1"/>
      <c r="O86" s="1"/>
      <c r="P86" s="1"/>
      <c r="Q86" s="1"/>
      <c r="V86" s="45"/>
      <c r="W86" s="37"/>
      <c r="X86" s="37"/>
      <c r="Y86" s="37"/>
    </row>
    <row r="87" spans="2:25" x14ac:dyDescent="0.25">
      <c r="B87" s="32"/>
      <c r="D87" s="32"/>
      <c r="E87" s="32"/>
      <c r="F87" s="32"/>
      <c r="G87" s="32"/>
      <c r="I87" s="1"/>
      <c r="J87" s="1"/>
      <c r="K87" s="1"/>
      <c r="L87" s="1"/>
      <c r="N87" s="1"/>
      <c r="O87" s="1"/>
      <c r="P87" s="1"/>
      <c r="Q87" s="1"/>
      <c r="V87" s="45"/>
      <c r="W87" s="37"/>
      <c r="X87" s="37"/>
      <c r="Y87" s="37"/>
    </row>
    <row r="88" spans="2:25" x14ac:dyDescent="0.25">
      <c r="B88" s="32"/>
      <c r="D88" s="32"/>
      <c r="E88" s="32"/>
      <c r="F88" s="32"/>
      <c r="G88" s="32"/>
      <c r="I88" s="1"/>
      <c r="J88" s="1"/>
      <c r="K88" s="1"/>
      <c r="L88" s="1"/>
      <c r="N88" s="1"/>
      <c r="O88" s="1"/>
      <c r="P88" s="1"/>
      <c r="Q88" s="1"/>
      <c r="V88" s="45"/>
      <c r="W88" s="37"/>
      <c r="X88" s="37"/>
      <c r="Y88" s="37"/>
    </row>
    <row r="89" spans="2:25" x14ac:dyDescent="0.25">
      <c r="B89" s="32"/>
      <c r="D89" s="32"/>
      <c r="E89" s="32"/>
      <c r="F89" s="32"/>
      <c r="G89" s="32"/>
      <c r="I89" s="1"/>
      <c r="J89" s="1"/>
      <c r="K89" s="1"/>
      <c r="L89" s="1"/>
      <c r="N89" s="1"/>
      <c r="O89" s="1"/>
      <c r="P89" s="1"/>
      <c r="Q89" s="1"/>
      <c r="V89" s="45"/>
      <c r="W89" s="37"/>
      <c r="X89" s="37"/>
      <c r="Y89" s="37"/>
    </row>
    <row r="90" spans="2:25" x14ac:dyDescent="0.25">
      <c r="B90" s="32"/>
      <c r="D90" s="32"/>
      <c r="E90" s="32"/>
      <c r="F90" s="32"/>
      <c r="G90" s="32"/>
      <c r="I90" s="1"/>
      <c r="J90" s="1"/>
      <c r="K90" s="1"/>
      <c r="L90" s="1"/>
      <c r="N90" s="1"/>
      <c r="O90" s="1"/>
      <c r="P90" s="1"/>
      <c r="Q90" s="1"/>
      <c r="V90" s="45"/>
      <c r="W90" s="37"/>
      <c r="X90" s="37"/>
      <c r="Y90" s="37"/>
    </row>
    <row r="91" spans="2:25" x14ac:dyDescent="0.25">
      <c r="B91" s="32"/>
      <c r="D91" s="32"/>
      <c r="E91" s="32"/>
      <c r="F91" s="32"/>
      <c r="G91" s="32"/>
      <c r="I91" s="1"/>
      <c r="J91" s="1"/>
      <c r="K91" s="1"/>
      <c r="L91" s="1"/>
      <c r="N91" s="1"/>
      <c r="O91" s="1"/>
      <c r="P91" s="1"/>
      <c r="Q91" s="1"/>
      <c r="V91" s="45"/>
      <c r="W91" s="37"/>
      <c r="X91" s="37"/>
      <c r="Y91" s="37"/>
    </row>
    <row r="92" spans="2:25" x14ac:dyDescent="0.25">
      <c r="B92" s="32"/>
      <c r="D92" s="32"/>
      <c r="E92" s="32"/>
      <c r="F92" s="32"/>
      <c r="G92" s="32"/>
      <c r="I92" s="1"/>
      <c r="J92" s="1"/>
      <c r="K92" s="1"/>
      <c r="L92" s="1"/>
      <c r="N92" s="1"/>
      <c r="O92" s="1"/>
      <c r="P92" s="1"/>
      <c r="Q92" s="1"/>
      <c r="V92" s="45"/>
      <c r="W92" s="37"/>
      <c r="X92" s="37"/>
      <c r="Y92" s="37"/>
    </row>
    <row r="93" spans="2:25" x14ac:dyDescent="0.25">
      <c r="B93" s="32"/>
      <c r="D93" s="32"/>
      <c r="E93" s="32"/>
      <c r="F93" s="32"/>
      <c r="G93" s="32"/>
      <c r="I93" s="1"/>
      <c r="J93" s="1"/>
      <c r="K93" s="1"/>
      <c r="L93" s="1"/>
      <c r="N93" s="1"/>
      <c r="O93" s="1"/>
      <c r="P93" s="1"/>
      <c r="Q93" s="1"/>
      <c r="V93" s="45"/>
      <c r="W93" s="37"/>
      <c r="X93" s="37"/>
      <c r="Y93" s="37"/>
    </row>
    <row r="94" spans="2:25" x14ac:dyDescent="0.25">
      <c r="V94" s="45"/>
      <c r="W94" s="37"/>
      <c r="X94" s="37"/>
      <c r="Y94" s="37"/>
    </row>
    <row r="95" spans="2:25" x14ac:dyDescent="0.25">
      <c r="V95" s="45"/>
      <c r="W95" s="37"/>
      <c r="X95" s="37"/>
      <c r="Y95" s="37"/>
    </row>
    <row r="96" spans="2:25" x14ac:dyDescent="0.25">
      <c r="V96" s="45"/>
      <c r="W96" s="37"/>
      <c r="X96" s="37"/>
      <c r="Y96" s="37"/>
    </row>
    <row r="97" spans="22:23" x14ac:dyDescent="0.25">
      <c r="V97" s="45"/>
      <c r="W97" s="37"/>
    </row>
    <row r="98" spans="22:23" x14ac:dyDescent="0.25">
      <c r="V98" s="45"/>
      <c r="W98" s="37"/>
    </row>
  </sheetData>
  <mergeCells count="3">
    <mergeCell ref="D1:G1"/>
    <mergeCell ref="I1:L1"/>
    <mergeCell ref="N1:Q1"/>
  </mergeCells>
  <pageMargins left="0.25" right="0.25" top="0.75" bottom="0.75" header="0.3" footer="0.3"/>
  <pageSetup paperSize="5" scale="89" fitToHeight="0" orientation="landscape" r:id="rId1"/>
  <ignoredErrors>
    <ignoredError sqref="N13:P13"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
  <sheetViews>
    <sheetView workbookViewId="0">
      <selection activeCell="B1" sqref="B1"/>
    </sheetView>
  </sheetViews>
  <sheetFormatPr defaultRowHeight="15" x14ac:dyDescent="0.25"/>
  <cols>
    <col min="1" max="1" width="2.7109375" customWidth="1"/>
    <col min="2" max="2" width="36.28515625" customWidth="1"/>
    <col min="6" max="6" width="3.5703125" style="29" customWidth="1"/>
    <col min="10" max="10" width="3.28515625" style="29" customWidth="1"/>
    <col min="14" max="14" width="3" style="29" customWidth="1"/>
  </cols>
  <sheetData>
    <row r="1" spans="1:14" x14ac:dyDescent="0.25">
      <c r="B1" s="2" t="s">
        <v>132</v>
      </c>
      <c r="C1" s="230" t="s">
        <v>16</v>
      </c>
      <c r="D1" s="230"/>
      <c r="E1" s="230"/>
      <c r="F1" s="16"/>
      <c r="G1" s="231" t="s">
        <v>123</v>
      </c>
      <c r="H1" s="231"/>
      <c r="I1" s="231"/>
      <c r="J1" s="16"/>
      <c r="K1" s="230" t="s">
        <v>17</v>
      </c>
      <c r="L1" s="230"/>
      <c r="M1" s="230"/>
      <c r="N1" s="16"/>
    </row>
    <row r="3" spans="1:14" x14ac:dyDescent="0.25">
      <c r="C3" s="28" t="s">
        <v>62</v>
      </c>
      <c r="D3" s="28" t="s">
        <v>60</v>
      </c>
      <c r="E3" s="28" t="s">
        <v>59</v>
      </c>
      <c r="G3" s="28" t="s">
        <v>62</v>
      </c>
      <c r="H3" s="28" t="s">
        <v>60</v>
      </c>
      <c r="I3" s="28" t="s">
        <v>59</v>
      </c>
      <c r="K3" s="28" t="s">
        <v>62</v>
      </c>
      <c r="L3" s="28" t="s">
        <v>60</v>
      </c>
      <c r="M3" s="28" t="s">
        <v>59</v>
      </c>
    </row>
    <row r="4" spans="1:14" x14ac:dyDescent="0.25">
      <c r="A4" t="s">
        <v>21</v>
      </c>
      <c r="B4" s="2" t="s">
        <v>58</v>
      </c>
      <c r="C4">
        <v>700</v>
      </c>
      <c r="D4" s="26">
        <f>AVERAGE(C4,E4)</f>
        <v>850</v>
      </c>
      <c r="E4" s="26">
        <v>1000</v>
      </c>
      <c r="G4">
        <v>700</v>
      </c>
      <c r="H4" s="26">
        <f>AVERAGE(G4,I4)</f>
        <v>850</v>
      </c>
      <c r="I4" s="26">
        <v>1000</v>
      </c>
      <c r="K4" s="26">
        <f>C4+G4</f>
        <v>1400</v>
      </c>
      <c r="L4" s="26">
        <f>AVERAGE(K4,M4)</f>
        <v>1700</v>
      </c>
      <c r="M4" s="26">
        <f>E4+I4</f>
        <v>2000</v>
      </c>
    </row>
    <row r="5" spans="1:14" x14ac:dyDescent="0.25">
      <c r="A5" t="s">
        <v>24</v>
      </c>
      <c r="B5" s="2" t="s">
        <v>63</v>
      </c>
      <c r="C5">
        <v>1.21</v>
      </c>
      <c r="D5">
        <f>C5</f>
        <v>1.21</v>
      </c>
      <c r="E5">
        <f>C5</f>
        <v>1.21</v>
      </c>
      <c r="G5">
        <f>C5</f>
        <v>1.21</v>
      </c>
      <c r="H5">
        <f>C5</f>
        <v>1.21</v>
      </c>
      <c r="I5">
        <f>C5</f>
        <v>1.21</v>
      </c>
      <c r="K5">
        <f>C5</f>
        <v>1.21</v>
      </c>
      <c r="L5">
        <f>C5</f>
        <v>1.21</v>
      </c>
      <c r="M5">
        <f>C5</f>
        <v>1.21</v>
      </c>
    </row>
    <row r="6" spans="1:14" x14ac:dyDescent="0.25">
      <c r="B6" s="2"/>
    </row>
    <row r="7" spans="1:14" x14ac:dyDescent="0.25">
      <c r="B7" s="1" t="s">
        <v>61</v>
      </c>
      <c r="C7" s="27">
        <f>C4*E5</f>
        <v>847</v>
      </c>
      <c r="D7" s="31">
        <f t="shared" ref="D7" si="0">D4*D5</f>
        <v>1028.5</v>
      </c>
      <c r="E7" s="27">
        <f>E4*E5</f>
        <v>1210</v>
      </c>
      <c r="F7" s="30"/>
      <c r="G7" s="27">
        <f>G4*G5</f>
        <v>847</v>
      </c>
      <c r="H7" s="31">
        <f>H4*H5</f>
        <v>1028.5</v>
      </c>
      <c r="I7" s="27">
        <f>I4*I5</f>
        <v>1210</v>
      </c>
      <c r="J7" s="30"/>
      <c r="K7" s="27">
        <f>K4*K5</f>
        <v>1694</v>
      </c>
      <c r="L7" s="31">
        <f>L4*L5</f>
        <v>2057</v>
      </c>
      <c r="M7" s="27">
        <f>M4*M5</f>
        <v>2420</v>
      </c>
      <c r="N7" s="30"/>
    </row>
    <row r="9" spans="1:14" x14ac:dyDescent="0.25">
      <c r="D9" s="24"/>
    </row>
    <row r="10" spans="1:14" x14ac:dyDescent="0.25">
      <c r="B10" s="2" t="s">
        <v>57</v>
      </c>
    </row>
    <row r="11" spans="1:14" x14ac:dyDescent="0.25">
      <c r="B11" s="25" t="s">
        <v>56</v>
      </c>
    </row>
    <row r="13" spans="1:14" x14ac:dyDescent="0.25">
      <c r="B13" s="2" t="s">
        <v>55</v>
      </c>
    </row>
    <row r="19" spans="2:2" x14ac:dyDescent="0.25">
      <c r="B19" t="s">
        <v>54</v>
      </c>
    </row>
  </sheetData>
  <mergeCells count="3">
    <mergeCell ref="C1:E1"/>
    <mergeCell ref="G1:I1"/>
    <mergeCell ref="K1:M1"/>
  </mergeCells>
  <hyperlinks>
    <hyperlink ref="B11" r:id="rId1" xr:uid="{00000000-0004-0000-0300-000000000000}"/>
  </hyperlinks>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B13"/>
  <sheetViews>
    <sheetView workbookViewId="0">
      <selection activeCell="E16" sqref="E16"/>
    </sheetView>
  </sheetViews>
  <sheetFormatPr defaultRowHeight="15" x14ac:dyDescent="0.25"/>
  <cols>
    <col min="1" max="1" width="17.5703125" customWidth="1"/>
    <col min="2" max="2" width="26" customWidth="1"/>
  </cols>
  <sheetData>
    <row r="3" spans="1:2" x14ac:dyDescent="0.25">
      <c r="A3" s="2" t="s">
        <v>47</v>
      </c>
      <c r="B3" s="2"/>
    </row>
    <row r="4" spans="1:2" x14ac:dyDescent="0.25">
      <c r="A4" s="2" t="s">
        <v>45</v>
      </c>
      <c r="B4" s="17">
        <f>B8</f>
        <v>25</v>
      </c>
    </row>
    <row r="5" spans="1:2" x14ac:dyDescent="0.25">
      <c r="A5" s="2" t="s">
        <v>46</v>
      </c>
      <c r="B5" s="17">
        <f>B9</f>
        <v>298</v>
      </c>
    </row>
    <row r="6" spans="1:2" x14ac:dyDescent="0.25">
      <c r="A6" s="2"/>
      <c r="B6" s="2"/>
    </row>
    <row r="7" spans="1:2" x14ac:dyDescent="0.25">
      <c r="A7" s="2" t="s">
        <v>50</v>
      </c>
      <c r="B7" s="2"/>
    </row>
    <row r="8" spans="1:2" x14ac:dyDescent="0.25">
      <c r="A8" s="2" t="s">
        <v>45</v>
      </c>
      <c r="B8" s="2">
        <v>25</v>
      </c>
    </row>
    <row r="9" spans="1:2" x14ac:dyDescent="0.25">
      <c r="A9" s="2" t="s">
        <v>46</v>
      </c>
      <c r="B9" s="2">
        <v>298</v>
      </c>
    </row>
    <row r="10" spans="1:2" x14ac:dyDescent="0.25">
      <c r="A10" s="2"/>
      <c r="B10" s="2"/>
    </row>
    <row r="11" spans="1:2" x14ac:dyDescent="0.25">
      <c r="A11" s="2" t="s">
        <v>51</v>
      </c>
      <c r="B11" s="2"/>
    </row>
    <row r="12" spans="1:2" x14ac:dyDescent="0.25">
      <c r="A12" s="2" t="s">
        <v>45</v>
      </c>
      <c r="B12" s="2">
        <v>28</v>
      </c>
    </row>
    <row r="13" spans="1:2" x14ac:dyDescent="0.25">
      <c r="A13" s="2" t="s">
        <v>46</v>
      </c>
      <c r="B13" s="2">
        <v>265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1"/>
  <sheetViews>
    <sheetView topLeftCell="A16" zoomScale="80" zoomScaleNormal="80" workbookViewId="0">
      <selection activeCell="C30" sqref="C30"/>
    </sheetView>
  </sheetViews>
  <sheetFormatPr defaultRowHeight="15" x14ac:dyDescent="0.25"/>
  <cols>
    <col min="1" max="1" width="107.42578125" style="127" customWidth="1"/>
    <col min="2" max="2" width="116" style="127" customWidth="1"/>
    <col min="3" max="3" width="119.28515625" style="127" customWidth="1"/>
    <col min="4" max="4" width="96" customWidth="1"/>
  </cols>
  <sheetData>
    <row r="1" spans="1:4" ht="16.5" thickBot="1" x14ac:dyDescent="0.3">
      <c r="A1" s="128" t="s">
        <v>133</v>
      </c>
      <c r="B1" s="128" t="s">
        <v>134</v>
      </c>
      <c r="C1" s="128" t="s">
        <v>135</v>
      </c>
      <c r="D1" s="212" t="s">
        <v>190</v>
      </c>
    </row>
    <row r="2" spans="1:4" ht="60.75" thickBot="1" x14ac:dyDescent="0.3">
      <c r="A2" s="155" t="s">
        <v>143</v>
      </c>
      <c r="B2" s="171" t="s">
        <v>136</v>
      </c>
      <c r="C2" s="165" t="s">
        <v>136</v>
      </c>
      <c r="D2" s="213" t="s">
        <v>191</v>
      </c>
    </row>
    <row r="3" spans="1:4" x14ac:dyDescent="0.25">
      <c r="A3" s="155" t="s">
        <v>141</v>
      </c>
      <c r="B3" s="171" t="s">
        <v>139</v>
      </c>
      <c r="C3" s="165" t="s">
        <v>137</v>
      </c>
    </row>
    <row r="4" spans="1:4" ht="30" x14ac:dyDescent="0.25">
      <c r="A4" s="155" t="s">
        <v>140</v>
      </c>
      <c r="B4" s="171" t="s">
        <v>167</v>
      </c>
      <c r="C4" s="165" t="s">
        <v>139</v>
      </c>
    </row>
    <row r="5" spans="1:4" ht="45.75" thickBot="1" x14ac:dyDescent="0.3">
      <c r="A5" s="155" t="s">
        <v>142</v>
      </c>
      <c r="B5" s="171" t="s">
        <v>159</v>
      </c>
      <c r="C5" s="165" t="s">
        <v>138</v>
      </c>
    </row>
    <row r="6" spans="1:4" ht="75.75" thickBot="1" x14ac:dyDescent="0.3">
      <c r="A6" s="155" t="s">
        <v>145</v>
      </c>
      <c r="B6" s="173" t="s">
        <v>171</v>
      </c>
      <c r="C6" s="164" t="s">
        <v>176</v>
      </c>
    </row>
    <row r="7" spans="1:4" ht="30" x14ac:dyDescent="0.25">
      <c r="A7" s="168" t="s">
        <v>151</v>
      </c>
      <c r="B7" s="171" t="s">
        <v>160</v>
      </c>
      <c r="C7" s="165" t="s">
        <v>177</v>
      </c>
    </row>
    <row r="8" spans="1:4" ht="30" x14ac:dyDescent="0.25">
      <c r="A8" s="169" t="s">
        <v>168</v>
      </c>
      <c r="B8" s="172" t="s">
        <v>166</v>
      </c>
      <c r="C8" s="165" t="s">
        <v>180</v>
      </c>
    </row>
    <row r="9" spans="1:4" ht="30" x14ac:dyDescent="0.25">
      <c r="A9" s="169" t="s">
        <v>188</v>
      </c>
      <c r="B9" s="174" t="s">
        <v>183</v>
      </c>
      <c r="C9" s="165" t="s">
        <v>181</v>
      </c>
    </row>
    <row r="10" spans="1:4" ht="30" x14ac:dyDescent="0.25">
      <c r="A10" s="169" t="s">
        <v>149</v>
      </c>
      <c r="B10" s="172" t="s">
        <v>169</v>
      </c>
      <c r="C10" s="156" t="s">
        <v>182</v>
      </c>
    </row>
    <row r="11" spans="1:4" ht="30.75" thickBot="1" x14ac:dyDescent="0.3">
      <c r="A11" s="170" t="s">
        <v>150</v>
      </c>
      <c r="B11" s="174" t="s">
        <v>170</v>
      </c>
      <c r="C11" s="175" t="s">
        <v>184</v>
      </c>
    </row>
    <row r="12" spans="1:4" ht="45.75" thickBot="1" x14ac:dyDescent="0.3">
      <c r="A12" s="171" t="s">
        <v>152</v>
      </c>
      <c r="B12" s="160" t="s">
        <v>172</v>
      </c>
      <c r="C12" s="187" t="s">
        <v>185</v>
      </c>
    </row>
    <row r="13" spans="1:4" ht="30.75" thickBot="1" x14ac:dyDescent="0.3">
      <c r="A13" s="172" t="s">
        <v>153</v>
      </c>
      <c r="B13" s="172" t="s">
        <v>173</v>
      </c>
      <c r="C13" s="187" t="s">
        <v>189</v>
      </c>
    </row>
    <row r="14" spans="1:4" ht="45.75" thickBot="1" x14ac:dyDescent="0.3">
      <c r="A14" s="172" t="s">
        <v>154</v>
      </c>
      <c r="B14" s="161" t="s">
        <v>174</v>
      </c>
      <c r="C14" s="211" t="s">
        <v>221</v>
      </c>
    </row>
    <row r="15" spans="1:4" ht="45.75" thickBot="1" x14ac:dyDescent="0.3">
      <c r="A15" s="160" t="s">
        <v>156</v>
      </c>
      <c r="B15" s="187" t="s">
        <v>186</v>
      </c>
      <c r="C15" s="156" t="s">
        <v>224</v>
      </c>
    </row>
    <row r="16" spans="1:4" ht="45.75" thickBot="1" x14ac:dyDescent="0.3">
      <c r="A16" s="172" t="s">
        <v>157</v>
      </c>
      <c r="B16" s="187" t="s">
        <v>189</v>
      </c>
      <c r="C16" s="161" t="s">
        <v>225</v>
      </c>
    </row>
    <row r="17" spans="1:3" ht="15.75" thickBot="1" x14ac:dyDescent="0.3">
      <c r="A17" s="161" t="s">
        <v>158</v>
      </c>
      <c r="B17" s="211" t="s">
        <v>222</v>
      </c>
      <c r="C17" s="127" t="s">
        <v>245</v>
      </c>
    </row>
    <row r="18" spans="1:3" ht="30.75" thickBot="1" x14ac:dyDescent="0.3">
      <c r="A18" s="167" t="s">
        <v>178</v>
      </c>
      <c r="B18" s="156" t="s">
        <v>223</v>
      </c>
      <c r="C18" s="127" t="s">
        <v>249</v>
      </c>
    </row>
    <row r="19" spans="1:3" ht="45.75" thickBot="1" x14ac:dyDescent="0.3">
      <c r="A19" s="167" t="s">
        <v>187</v>
      </c>
      <c r="B19" s="161" t="s">
        <v>226</v>
      </c>
      <c r="C19" s="127" t="s">
        <v>252</v>
      </c>
    </row>
    <row r="20" spans="1:3" ht="15.75" thickBot="1" x14ac:dyDescent="0.3">
      <c r="A20" s="210" t="s">
        <v>189</v>
      </c>
      <c r="B20" s="127" t="s">
        <v>246</v>
      </c>
    </row>
    <row r="21" spans="1:3" x14ac:dyDescent="0.25">
      <c r="A21" s="211" t="s">
        <v>215</v>
      </c>
      <c r="B21" s="196" t="s">
        <v>248</v>
      </c>
    </row>
    <row r="22" spans="1:3" ht="30" x14ac:dyDescent="0.25">
      <c r="A22" s="160" t="s">
        <v>227</v>
      </c>
      <c r="B22" s="127" t="s">
        <v>252</v>
      </c>
    </row>
    <row r="23" spans="1:3" x14ac:dyDescent="0.25">
      <c r="A23" s="160" t="s">
        <v>228</v>
      </c>
    </row>
    <row r="24" spans="1:3" x14ac:dyDescent="0.25">
      <c r="A24" s="160" t="s">
        <v>229</v>
      </c>
    </row>
    <row r="25" spans="1:3" x14ac:dyDescent="0.25">
      <c r="A25" s="160" t="s">
        <v>230</v>
      </c>
    </row>
    <row r="26" spans="1:3" x14ac:dyDescent="0.25">
      <c r="A26" s="160" t="s">
        <v>231</v>
      </c>
    </row>
    <row r="27" spans="1:3" x14ac:dyDescent="0.25">
      <c r="A27" s="160" t="s">
        <v>232</v>
      </c>
    </row>
    <row r="28" spans="1:3" x14ac:dyDescent="0.25">
      <c r="A28" s="160" t="s">
        <v>233</v>
      </c>
      <c r="B28" s="196"/>
      <c r="C28" s="196"/>
    </row>
    <row r="29" spans="1:3" x14ac:dyDescent="0.25">
      <c r="A29" s="160" t="s">
        <v>234</v>
      </c>
      <c r="B29" s="196"/>
      <c r="C29" s="196"/>
    </row>
    <row r="30" spans="1:3" x14ac:dyDescent="0.25">
      <c r="A30" s="160" t="s">
        <v>235</v>
      </c>
    </row>
    <row r="31" spans="1:3" x14ac:dyDescent="0.25">
      <c r="A31" s="160" t="s">
        <v>236</v>
      </c>
    </row>
    <row r="32" spans="1:3" ht="30" x14ac:dyDescent="0.25">
      <c r="A32" s="156" t="s">
        <v>237</v>
      </c>
    </row>
    <row r="33" spans="1:1" ht="15.75" thickBot="1" x14ac:dyDescent="0.3">
      <c r="A33" s="214" t="s">
        <v>238</v>
      </c>
    </row>
    <row r="34" spans="1:1" x14ac:dyDescent="0.25">
      <c r="A34" s="196" t="s">
        <v>243</v>
      </c>
    </row>
    <row r="35" spans="1:1" x14ac:dyDescent="0.25">
      <c r="A35" s="127" t="s">
        <v>245</v>
      </c>
    </row>
    <row r="36" spans="1:1" x14ac:dyDescent="0.25">
      <c r="A36" s="127" t="s">
        <v>247</v>
      </c>
    </row>
    <row r="37" spans="1:1" ht="30" x14ac:dyDescent="0.25">
      <c r="A37" s="196" t="s">
        <v>252</v>
      </c>
    </row>
    <row r="38" spans="1:1" x14ac:dyDescent="0.25">
      <c r="A38" s="196"/>
    </row>
    <row r="39" spans="1:1" x14ac:dyDescent="0.25">
      <c r="A39" s="196"/>
    </row>
    <row r="40" spans="1:1" x14ac:dyDescent="0.25">
      <c r="A40" s="196"/>
    </row>
    <row r="41" spans="1:1" x14ac:dyDescent="0.25">
      <c r="A41" s="196"/>
    </row>
    <row r="42" spans="1:1" x14ac:dyDescent="0.25">
      <c r="A42" s="196"/>
    </row>
    <row r="43" spans="1:1" x14ac:dyDescent="0.25">
      <c r="A43" s="196"/>
    </row>
    <row r="44" spans="1:1" x14ac:dyDescent="0.25">
      <c r="A44" s="196"/>
    </row>
    <row r="45" spans="1:1" x14ac:dyDescent="0.25">
      <c r="A45" s="196"/>
    </row>
    <row r="46" spans="1:1" x14ac:dyDescent="0.25">
      <c r="A46" s="196"/>
    </row>
    <row r="47" spans="1:1" x14ac:dyDescent="0.25">
      <c r="A47" s="196"/>
    </row>
    <row r="48" spans="1:1" x14ac:dyDescent="0.25">
      <c r="A48" s="196"/>
    </row>
    <row r="49" spans="1:1" x14ac:dyDescent="0.25">
      <c r="A49" s="196"/>
    </row>
    <row r="50" spans="1:1" x14ac:dyDescent="0.25">
      <c r="A50" s="196"/>
    </row>
    <row r="51" spans="1:1" x14ac:dyDescent="0.25">
      <c r="A51" s="196"/>
    </row>
    <row r="52" spans="1:1" x14ac:dyDescent="0.25">
      <c r="A52" s="196"/>
    </row>
    <row r="53" spans="1:1" x14ac:dyDescent="0.25">
      <c r="A53" s="196"/>
    </row>
    <row r="54" spans="1:1" x14ac:dyDescent="0.25">
      <c r="A54" s="196"/>
    </row>
    <row r="55" spans="1:1" x14ac:dyDescent="0.25">
      <c r="A55" s="196"/>
    </row>
    <row r="56" spans="1:1" x14ac:dyDescent="0.25">
      <c r="A56" s="196"/>
    </row>
    <row r="57" spans="1:1" x14ac:dyDescent="0.25">
      <c r="A57" s="196"/>
    </row>
    <row r="58" spans="1:1" x14ac:dyDescent="0.25">
      <c r="A58" s="196"/>
    </row>
    <row r="59" spans="1:1" x14ac:dyDescent="0.25">
      <c r="A59" s="196"/>
    </row>
    <row r="60" spans="1:1" x14ac:dyDescent="0.25">
      <c r="A60" s="196"/>
    </row>
    <row r="61" spans="1:1" x14ac:dyDescent="0.25">
      <c r="A61" s="196"/>
    </row>
  </sheetData>
  <conditionalFormatting sqref="A2:A5">
    <cfRule type="duplicateValues" dxfId="0" priority="10"/>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8836522974A642BEB40B9328E79CE9" ma:contentTypeVersion="6" ma:contentTypeDescription="Create a new document." ma:contentTypeScope="" ma:versionID="967065ef3bf858edc0771aed59ba44d4">
  <xsd:schema xmlns:xsd="http://www.w3.org/2001/XMLSchema" xmlns:xs="http://www.w3.org/2001/XMLSchema" xmlns:p="http://schemas.microsoft.com/office/2006/metadata/properties" xmlns:ns2="c1cc4a53-1257-4b03-800b-2ee90164a2fb" xmlns:ns3="a0ac884f-fbb4-4adb-8b01-b12a5813f26c" targetNamespace="http://schemas.microsoft.com/office/2006/metadata/properties" ma:root="true" ma:fieldsID="6367f9fb2efa931da4c1fdb162e04f77" ns2:_="" ns3:_="">
    <xsd:import namespace="c1cc4a53-1257-4b03-800b-2ee90164a2fb"/>
    <xsd:import namespace="a0ac884f-fbb4-4adb-8b01-b12a5813f2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cc4a53-1257-4b03-800b-2ee90164a2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ac884f-fbb4-4adb-8b01-b12a5813f2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54CF4E-DD3F-4A08-9890-C83EC429B33B}"/>
</file>

<file path=customXml/itemProps2.xml><?xml version="1.0" encoding="utf-8"?>
<ds:datastoreItem xmlns:ds="http://schemas.openxmlformats.org/officeDocument/2006/customXml" ds:itemID="{B0658AD8-1227-4085-B9DE-2238E951E8AA}"/>
</file>

<file path=customXml/itemProps3.xml><?xml version="1.0" encoding="utf-8"?>
<ds:datastoreItem xmlns:ds="http://schemas.openxmlformats.org/officeDocument/2006/customXml" ds:itemID="{87116ED4-3EB0-41D0-97ED-0CDFD8A121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Dairy</vt:lpstr>
      <vt:lpstr>Poultry</vt:lpstr>
      <vt:lpstr>Swine</vt:lpstr>
      <vt:lpstr>Alfalfa acres</vt:lpstr>
      <vt:lpstr>GWP conversion</vt:lpstr>
      <vt:lpstr>notes</vt:lpstr>
      <vt:lpstr>Dairy!Print_Area</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Claflin, Anne</dc:creator>
  <cp:lastModifiedBy>Kabele, Megen (MPCA)</cp:lastModifiedBy>
  <cp:lastPrinted>2019-11-25T18:04:26Z</cp:lastPrinted>
  <dcterms:created xsi:type="dcterms:W3CDTF">2019-11-04T17:13:06Z</dcterms:created>
  <dcterms:modified xsi:type="dcterms:W3CDTF">2024-03-06T20:48:13Z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0x010100538836522974A642BEB40B9328E79CE9</vt:lpwstr>
  </property>
</Properties>
</file>